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d - Compila Matriz\"/>
    </mc:Choice>
  </mc:AlternateContent>
  <xr:revisionPtr revIDLastSave="0" documentId="13_ncr:1_{4E38272F-93CA-4799-A58D-5B7EB08D78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1" l="1"/>
  <c r="I11" i="1"/>
  <c r="L11" i="1"/>
  <c r="I12" i="1"/>
  <c r="P271" i="1"/>
  <c r="Q271" i="1"/>
  <c r="R271" i="1"/>
  <c r="P278" i="1"/>
  <c r="Q278" i="1"/>
  <c r="R278" i="1"/>
  <c r="P285" i="1"/>
  <c r="Q285" i="1"/>
  <c r="R285" i="1"/>
  <c r="P292" i="1"/>
  <c r="Q292" i="1"/>
  <c r="R292" i="1"/>
  <c r="P299" i="1"/>
  <c r="Q299" i="1"/>
  <c r="R299" i="1"/>
  <c r="P306" i="1"/>
  <c r="Q306" i="1"/>
  <c r="R306" i="1"/>
  <c r="P313" i="1"/>
  <c r="Q313" i="1"/>
  <c r="R313" i="1"/>
  <c r="P320" i="1"/>
  <c r="Q320" i="1"/>
  <c r="R320" i="1"/>
  <c r="P327" i="1"/>
  <c r="Q327" i="1"/>
  <c r="R327" i="1"/>
  <c r="P334" i="1"/>
  <c r="Q334" i="1"/>
  <c r="R334" i="1"/>
  <c r="P341" i="1"/>
  <c r="Q341" i="1"/>
  <c r="R341" i="1"/>
  <c r="P348" i="1"/>
  <c r="Q348" i="1"/>
  <c r="R348" i="1"/>
  <c r="P355" i="1"/>
  <c r="Q355" i="1"/>
  <c r="R355" i="1"/>
  <c r="P362" i="1"/>
  <c r="Q362" i="1"/>
  <c r="R362" i="1"/>
  <c r="P369" i="1"/>
  <c r="Q369" i="1"/>
  <c r="R369" i="1"/>
  <c r="P376" i="1"/>
  <c r="Q376" i="1"/>
  <c r="R376" i="1"/>
  <c r="P383" i="1"/>
  <c r="Q383" i="1"/>
  <c r="R383" i="1"/>
  <c r="P390" i="1"/>
  <c r="Q390" i="1"/>
  <c r="R390" i="1"/>
  <c r="P397" i="1"/>
  <c r="Q397" i="1"/>
  <c r="R397" i="1"/>
  <c r="P404" i="1"/>
  <c r="Q404" i="1"/>
  <c r="R404" i="1"/>
  <c r="P411" i="1"/>
  <c r="Q411" i="1"/>
  <c r="R411" i="1"/>
  <c r="P418" i="1"/>
  <c r="Q418" i="1"/>
  <c r="R418" i="1"/>
  <c r="D12" i="1"/>
  <c r="P19" i="1"/>
  <c r="Q19" i="1"/>
  <c r="R19" i="1"/>
  <c r="I10" i="1" l="1"/>
  <c r="D10" i="1"/>
  <c r="B7" i="1" l="1"/>
  <c r="K7" i="1"/>
  <c r="P75" i="1"/>
  <c r="Q75" i="1"/>
  <c r="R75" i="1"/>
  <c r="R229" i="1" l="1"/>
  <c r="Q229" i="1"/>
  <c r="P229" i="1"/>
  <c r="R264" i="1" l="1"/>
  <c r="Q264" i="1"/>
  <c r="P264" i="1"/>
  <c r="R257" i="1"/>
  <c r="Q257" i="1"/>
  <c r="P257" i="1"/>
  <c r="R250" i="1"/>
  <c r="Q250" i="1"/>
  <c r="P250" i="1"/>
  <c r="R243" i="1"/>
  <c r="Q243" i="1"/>
  <c r="P243" i="1"/>
  <c r="R236" i="1"/>
  <c r="Q236" i="1"/>
  <c r="P236" i="1"/>
  <c r="R222" i="1"/>
  <c r="Q222" i="1"/>
  <c r="P222" i="1"/>
  <c r="R215" i="1"/>
  <c r="Q215" i="1"/>
  <c r="P215" i="1"/>
  <c r="R208" i="1"/>
  <c r="Q208" i="1"/>
  <c r="P208" i="1"/>
  <c r="R201" i="1"/>
  <c r="Q201" i="1"/>
  <c r="P201" i="1"/>
  <c r="R194" i="1"/>
  <c r="Q194" i="1"/>
  <c r="P194" i="1"/>
  <c r="R187" i="1"/>
  <c r="Q187" i="1"/>
  <c r="P187" i="1"/>
  <c r="R180" i="1"/>
  <c r="Q180" i="1"/>
  <c r="P180" i="1"/>
  <c r="R173" i="1"/>
  <c r="Q173" i="1"/>
  <c r="P173" i="1"/>
  <c r="R166" i="1"/>
  <c r="Q166" i="1"/>
  <c r="P166" i="1"/>
  <c r="R159" i="1"/>
  <c r="Q159" i="1"/>
  <c r="P159" i="1"/>
  <c r="R152" i="1"/>
  <c r="Q152" i="1"/>
  <c r="P152" i="1"/>
  <c r="R145" i="1"/>
  <c r="Q145" i="1"/>
  <c r="P145" i="1"/>
  <c r="R138" i="1"/>
  <c r="Q138" i="1"/>
  <c r="P138" i="1"/>
  <c r="R131" i="1"/>
  <c r="Q131" i="1"/>
  <c r="P131" i="1"/>
  <c r="R124" i="1"/>
  <c r="Q124" i="1"/>
  <c r="P124" i="1"/>
  <c r="R117" i="1"/>
  <c r="Q117" i="1"/>
  <c r="P117" i="1"/>
  <c r="R110" i="1"/>
  <c r="Q110" i="1"/>
  <c r="P110" i="1"/>
  <c r="R103" i="1"/>
  <c r="Q103" i="1"/>
  <c r="P103" i="1"/>
  <c r="R96" i="1"/>
  <c r="Q96" i="1"/>
  <c r="P96" i="1"/>
  <c r="R89" i="1"/>
  <c r="Q89" i="1"/>
  <c r="P89" i="1"/>
  <c r="R82" i="1"/>
  <c r="Q82" i="1"/>
  <c r="P82" i="1"/>
  <c r="R68" i="1"/>
  <c r="Q68" i="1"/>
  <c r="P68" i="1"/>
  <c r="R61" i="1"/>
  <c r="Q61" i="1"/>
  <c r="P61" i="1"/>
  <c r="R54" i="1"/>
  <c r="Q54" i="1"/>
  <c r="P54" i="1"/>
  <c r="R47" i="1"/>
  <c r="Q47" i="1"/>
  <c r="P47" i="1"/>
  <c r="R40" i="1"/>
  <c r="Q40" i="1"/>
  <c r="P40" i="1"/>
  <c r="R33" i="1"/>
  <c r="Q33" i="1"/>
  <c r="P33" i="1"/>
  <c r="R26" i="1"/>
  <c r="Q26" i="1"/>
  <c r="P26" i="1"/>
  <c r="D11" i="1" l="1"/>
  <c r="K6" i="1" l="1"/>
  <c r="J6" i="1"/>
  <c r="I6" i="1"/>
  <c r="G6" i="1"/>
  <c r="F6" i="1"/>
  <c r="H6" i="1"/>
  <c r="J7" i="1" l="1"/>
  <c r="I7" i="1"/>
  <c r="H7" i="1"/>
  <c r="G7" i="1"/>
  <c r="F7" i="1"/>
  <c r="A7" i="1"/>
  <c r="K5" i="1"/>
  <c r="J5" i="1"/>
  <c r="I5" i="1"/>
  <c r="H5" i="1"/>
  <c r="G5" i="1"/>
  <c r="F5" i="1"/>
  <c r="E10" i="1" l="1"/>
  <c r="E12" i="1"/>
  <c r="M7" i="1"/>
  <c r="M8" i="1" s="1"/>
  <c r="E11" i="1"/>
  <c r="L5" i="1"/>
  <c r="F8" i="1"/>
  <c r="G8" i="1"/>
  <c r="I8" i="1"/>
  <c r="J8" i="1"/>
  <c r="H8" i="1"/>
  <c r="K8" i="1"/>
  <c r="B8" i="1"/>
  <c r="N8" i="1" l="1"/>
  <c r="M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4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Categoría de 15 aciertos</t>
        </r>
      </text>
    </comment>
    <comment ref="G4" authorId="0" shapeId="0" xr:uid="{00000000-0006-0000-0000-000002000000}">
      <text>
        <r>
          <rPr>
            <b/>
            <sz val="12"/>
            <color indexed="81"/>
            <rFont val="Tahoma"/>
            <family val="2"/>
          </rPr>
          <t>Categoría de 14 aciertos</t>
        </r>
      </text>
    </comment>
    <comment ref="H4" authorId="0" shapeId="0" xr:uid="{00000000-0006-0000-0000-000003000000}">
      <text>
        <r>
          <rPr>
            <b/>
            <sz val="12"/>
            <color indexed="81"/>
            <rFont val="Tahoma"/>
            <family val="2"/>
          </rPr>
          <t>Categoría de 13 aciertos</t>
        </r>
      </text>
    </comment>
    <comment ref="I4" authorId="0" shapeId="0" xr:uid="{00000000-0006-0000-0000-000004000000}">
      <text>
        <r>
          <rPr>
            <b/>
            <sz val="12"/>
            <color indexed="81"/>
            <rFont val="Tahoma"/>
            <family val="2"/>
          </rPr>
          <t>Categoría de 12 aciertos</t>
        </r>
      </text>
    </comment>
    <comment ref="J4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Categoría de 11 aciertos</t>
        </r>
      </text>
    </comment>
    <comment ref="K4" authorId="0" shapeId="0" xr:uid="{00000000-0006-0000-0000-000006000000}">
      <text>
        <r>
          <rPr>
            <b/>
            <sz val="12"/>
            <color indexed="81"/>
            <rFont val="Tahoma"/>
            <family val="2"/>
          </rPr>
          <t>Categoría de 10 aciertos</t>
        </r>
      </text>
    </comment>
    <comment ref="F5" authorId="0" shapeId="0" xr:uid="{00000000-0006-0000-0000-000007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G5" authorId="0" shapeId="0" xr:uid="{00000000-0006-0000-0000-000008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H5" authorId="0" shapeId="0" xr:uid="{00000000-0006-0000-0000-000009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I5" authorId="0" shapeId="0" xr:uid="{00000000-0006-0000-0000-00000A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J5" authorId="0" shapeId="0" xr:uid="{00000000-0006-0000-0000-00000B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K5" authorId="0" shapeId="0" xr:uid="{00000000-0006-0000-0000-00000C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L5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Cantidad de columnas acertadas por la peña, de 10 ó más aciertos, en la temporada</t>
        </r>
      </text>
    </comment>
    <comment ref="F6" authorId="0" shapeId="0" xr:uid="{00000000-0006-0000-0000-00000E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G6" authorId="0" shapeId="0" xr:uid="{00000000-0006-0000-0000-00000F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H6" authorId="0" shapeId="0" xr:uid="{00000000-0006-0000-0000-000010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I6" authorId="0" shapeId="0" xr:uid="{00000000-0006-0000-0000-000011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J6" authorId="0" shapeId="0" xr:uid="{00000000-0006-0000-0000-000012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K6" authorId="0" shapeId="0" xr:uid="{00000000-0006-0000-0000-000013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A7" authorId="0" shapeId="0" xr:uid="{00000000-0006-0000-0000-000014000000}">
      <text>
        <r>
          <rPr>
            <b/>
            <sz val="11"/>
            <color indexed="81"/>
            <rFont val="Arial"/>
            <family val="2"/>
          </rPr>
          <t>Cantidad de jornadas en las que ha jugado la peña, en lo que va de temporada</t>
        </r>
      </text>
    </comment>
    <comment ref="B7" authorId="0" shapeId="0" xr:uid="{39708EA7-C0A3-47B5-A6AB-2B4F62BCAA7A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F7" authorId="0" shapeId="0" xr:uid="{00000000-0006-0000-0000-000016000000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G7" authorId="0" shapeId="0" xr:uid="{00000000-0006-0000-0000-000017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H7" authorId="0" shapeId="0" xr:uid="{00000000-0006-0000-0000-000018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I7" authorId="0" shapeId="0" xr:uid="{00000000-0006-0000-0000-000019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J7" authorId="0" shapeId="0" xr:uid="{00000000-0006-0000-0000-00001A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K7" authorId="0" shapeId="0" xr:uid="{00000000-0006-0000-0000-00001B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M7" authorId="0" shapeId="0" xr:uid="{00000000-0006-0000-0000-00001C000000}">
      <text>
        <r>
          <rPr>
            <b/>
            <sz val="12"/>
            <color indexed="81"/>
            <rFont val="Arial"/>
            <family val="2"/>
          </rPr>
          <t xml:space="preserve">Suma de todos los premios obtenidos por la peña,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B8" authorId="0" shapeId="0" xr:uid="{00000000-0006-0000-0000-00001D000000}">
      <text>
        <r>
          <rPr>
            <b/>
            <sz val="11"/>
            <color indexed="81"/>
            <rFont val="Arial"/>
            <family val="2"/>
          </rPr>
          <t>Cantidad media de apuestas por cada jornada.</t>
        </r>
      </text>
    </comment>
    <comment ref="F8" authorId="0" shapeId="0" xr:uid="{00000000-0006-0000-0000-00001E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G8" authorId="0" shapeId="0" xr:uid="{00000000-0006-0000-0000-00001F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H8" authorId="0" shapeId="0" xr:uid="{00000000-0006-0000-0000-000020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I8" authorId="0" shapeId="0" xr:uid="{00000000-0006-0000-0000-000021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J8" authorId="0" shapeId="0" xr:uid="{00000000-0006-0000-0000-000022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K8" authorId="0" shapeId="0" xr:uid="{00000000-0006-0000-0000-000023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M8" authorId="0" shapeId="0" xr:uid="{00000000-0006-0000-0000-000024000000}">
      <text>
        <r>
          <rPr>
            <b/>
            <sz val="12"/>
            <color indexed="81"/>
            <rFont val="Arial"/>
            <family val="2"/>
          </rPr>
          <t xml:space="preserve">Es lo que gana la peña por cada euro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M9" authorId="0" shapeId="0" xr:uid="{00000000-0006-0000-0000-000025000000}">
      <text>
        <r>
          <rPr>
            <b/>
            <sz val="12"/>
            <color indexed="81"/>
            <rFont val="Arial"/>
            <family val="2"/>
          </rPr>
          <t xml:space="preserve">Premio peña total menos el coste de lo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D10" authorId="0" shapeId="0" xr:uid="{C9B11ED8-4A85-47CB-BB08-B069D6CFEA03}">
      <text>
        <r>
          <rPr>
            <sz val="12"/>
            <color indexed="81"/>
            <rFont val="Tahoma"/>
            <family val="2"/>
          </rPr>
          <t>Todas las jornadas en las que se ha acertado el partido 15, aunque no se hayan acertado los 14</t>
        </r>
      </text>
    </comment>
    <comment ref="D17" authorId="0" shapeId="0" xr:uid="{692D5EDC-4E1E-4562-9EBA-D3F8B6471D88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17" authorId="0" shapeId="0" xr:uid="{5863EE1B-B4BD-46EA-B742-F67C74294FA9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18" authorId="0" shapeId="0" xr:uid="{31A8F63D-C15C-41D4-AA6D-3D18E0E9134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G18" authorId="0" shapeId="0" xr:uid="{9E8F8E35-5B64-4052-8C35-1E28A1C0A9CE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H18" authorId="0" shapeId="0" xr:uid="{F83E6DD0-ACB4-4FD3-B0C5-F735728614C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I18" authorId="0" shapeId="0" xr:uid="{D696D07F-AF18-4C50-8BFE-C6EEF590FFF9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J18" authorId="0" shapeId="0" xr:uid="{E3A3455D-3524-450F-9A86-B26144EF4390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K18" authorId="0" shapeId="0" xr:uid="{A5B7F86D-7A33-4810-B8D6-7A6561BE67F6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F19" authorId="0" shapeId="0" xr:uid="{97853748-232D-4252-8E1E-1EE3B28B3A68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19" authorId="0" shapeId="0" xr:uid="{D0D05897-D583-43E7-AA9A-A50C92EDD9B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19" authorId="0" shapeId="0" xr:uid="{691B5137-4E54-47EC-A19D-BBE29EC753E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19" authorId="0" shapeId="0" xr:uid="{806831BF-AB05-47E0-84EB-8C8133E5B765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19" authorId="0" shapeId="0" xr:uid="{793F2773-4A9E-4BB8-B834-38069C5560C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19" authorId="0" shapeId="0" xr:uid="{41D2F0F1-7F8A-4EA2-8A26-AD3031098F3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19" authorId="0" shapeId="0" xr:uid="{F20EC0F8-49F2-4E8B-BD89-B162B864B459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20" authorId="0" shapeId="0" xr:uid="{6A2EB5F3-9B3D-4729-A212-AB10778E61CF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20" authorId="0" shapeId="0" xr:uid="{5BCD81A7-B763-4CB0-A95F-194487D105A9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20" authorId="0" shapeId="0" xr:uid="{27EFC72F-49DC-47FA-A4B0-914933ECA22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20" authorId="0" shapeId="0" xr:uid="{9A07948F-3885-483A-813A-2EA69B764AE6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20" authorId="0" shapeId="0" xr:uid="{FA1B95C7-3FAD-46B2-AF91-C7012A34F2C2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20" authorId="0" shapeId="0" xr:uid="{97FB7182-0EAD-4510-86F5-A492D842B1F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20" authorId="0" shapeId="0" xr:uid="{E4D2098E-3F01-4CDE-BC9E-0C8A4F29256A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20" authorId="0" shapeId="0" xr:uid="{1B12B58F-BADC-48B4-8C64-B76702632A1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20" authorId="0" shapeId="0" xr:uid="{E6B82353-2056-45A8-A855-BC56C32E191C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21" authorId="0" shapeId="0" xr:uid="{549C0252-31F7-438F-B83E-7D89FED7FA20}">
      <text>
        <r>
          <rPr>
            <b/>
            <sz val="9"/>
            <color indexed="81"/>
            <rFont val="Tahoma"/>
            <family val="2"/>
          </rPr>
          <t>0 si falla el 15º
1 si acierta el 15º</t>
        </r>
      </text>
    </comment>
    <comment ref="M21" authorId="0" shapeId="0" xr:uid="{E537E6E8-093C-441B-8F38-77F757A41B11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  <comment ref="A23" authorId="0" shapeId="0" xr:uid="{00000000-0006-0000-0000-00004A000000}">
      <text>
        <r>
          <rPr>
            <b/>
            <sz val="11"/>
            <color indexed="81"/>
            <rFont val="Arial"/>
            <family val="2"/>
          </rPr>
          <t>Nº de la Jornada 
de 2012-13</t>
        </r>
      </text>
    </comment>
    <comment ref="B23" authorId="0" shapeId="0" xr:uid="{00000000-0006-0000-0000-00004B000000}">
      <text>
        <r>
          <rPr>
            <b/>
            <sz val="11"/>
            <color indexed="81"/>
            <rFont val="Arial"/>
            <family val="2"/>
          </rPr>
          <t>Limitación del nº de variantes de lo jugado.</t>
        </r>
      </text>
    </comment>
    <comment ref="A24" authorId="0" shapeId="0" xr:uid="{00000000-0006-0000-0000-000052000000}">
      <text>
        <r>
          <rPr>
            <b/>
            <sz val="11"/>
            <color indexed="81"/>
            <rFont val="Arial"/>
            <family val="2"/>
          </rPr>
          <t>Fecha oficial de la jornada</t>
        </r>
      </text>
    </comment>
    <comment ref="D24" authorId="0" shapeId="0" xr:uid="{00000000-0006-0000-0000-000053000000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B25" authorId="0" shapeId="0" xr:uid="{00000000-0006-0000-0000-00005A000000}">
      <text>
        <r>
          <rPr>
            <b/>
            <sz val="11"/>
            <color indexed="81"/>
            <rFont val="Arial"/>
            <family val="2"/>
          </rPr>
          <t>Cantidad de Apuestas que juega la peña.</t>
        </r>
      </text>
    </comment>
    <comment ref="B2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Quiniela Acertante</t>
        </r>
      </text>
    </comment>
    <comment ref="M26" authorId="0" shapeId="0" xr:uid="{00000000-0006-0000-0000-000068000000}">
      <text>
        <r>
          <rPr>
            <b/>
            <sz val="11"/>
            <color indexed="81"/>
            <rFont val="Arial"/>
            <family val="2"/>
          </rPr>
          <t>Premio total obtenido por la peña, en esta jornada</t>
        </r>
      </text>
    </comment>
    <comment ref="B27" authorId="0" shapeId="0" xr:uid="{00000000-0006-0000-0000-000069000000}">
      <text>
        <r>
          <rPr>
            <b/>
            <sz val="11"/>
            <color indexed="81"/>
            <rFont val="Arial"/>
            <family val="2"/>
          </rPr>
          <t xml:space="preserve">Apuesta fija para el Partido 15.
</t>
        </r>
      </text>
    </comment>
    <comment ref="M27" authorId="0" shapeId="0" xr:uid="{00000000-0006-0000-0000-000070000000}">
      <text>
        <r>
          <rPr>
            <b/>
            <sz val="12"/>
            <color indexed="81"/>
            <rFont val="Arial"/>
            <family val="2"/>
          </rPr>
          <t>Es lo que gana la peña por cada euro apostado, en la jornada</t>
        </r>
      </text>
    </comment>
  </commentList>
</comments>
</file>

<file path=xl/sharedStrings.xml><?xml version="1.0" encoding="utf-8"?>
<sst xmlns="http://schemas.openxmlformats.org/spreadsheetml/2006/main" count="1258" uniqueCount="108">
  <si>
    <t>Categorías</t>
  </si>
  <si>
    <t>Apuestas acertadas</t>
  </si>
  <si>
    <t>Nº de apuestas</t>
  </si>
  <si>
    <t>Premios Peña</t>
  </si>
  <si>
    <t>Rentabilidades</t>
  </si>
  <si>
    <t>Rentabilidad total --&gt;</t>
  </si>
  <si>
    <t>media de apuestas por jornada =</t>
  </si>
  <si>
    <t>Beneficio total --&gt;</t>
  </si>
  <si>
    <t>Detalle jornada a jornada</t>
  </si>
  <si>
    <t>Premios</t>
  </si>
  <si>
    <t>Precio 1 apuesta=</t>
  </si>
  <si>
    <t>Jornadas acertadas</t>
  </si>
  <si>
    <t>Jornadas apostadas</t>
  </si>
  <si>
    <t>Premio Peña total --&gt;</t>
  </si>
  <si>
    <t>Los premios son inferiores a los que anuncia la SELAE, porque incorporan  nuestros aciertos (virtuales) y porque ya descuentan el impuesto al juego</t>
  </si>
  <si>
    <t>Aciertos Máx.</t>
  </si>
  <si>
    <t>Jornada</t>
  </si>
  <si>
    <t xml:space="preserve">Jornadas con Rentabilidad  &gt; 1  --&gt; </t>
  </si>
  <si>
    <t xml:space="preserve">Jornadas con el 15º acertado  --&gt; </t>
  </si>
  <si>
    <t xml:space="preserve">&gt;= 10 </t>
  </si>
  <si>
    <t>&lt;--Jornada</t>
  </si>
  <si>
    <t xml:space="preserve"> &gt;= 10 </t>
  </si>
  <si>
    <t xml:space="preserve">Jornadas con Rentabilidad  &gt; 0,5  --&gt; </t>
  </si>
  <si>
    <t>J01</t>
  </si>
  <si>
    <t xml:space="preserve">Jornadas con máx. 13 aciertos = </t>
  </si>
  <si>
    <t xml:space="preserve">Jornadas con máx. 12 aciertos = </t>
  </si>
  <si>
    <t xml:space="preserve">Jornadas con máx. 11 aciertos = </t>
  </si>
  <si>
    <t xml:space="preserve">Jornadas con máx. 10 aciertos = </t>
  </si>
  <si>
    <t>Pronóstico</t>
  </si>
  <si>
    <t>Escrutinio</t>
  </si>
  <si>
    <t xml:space="preserve">Jornadas con 14 y 15º acertados = </t>
  </si>
  <si>
    <t>Resumen de lo apostado y lo obtenido, en la temporada 2025-26</t>
  </si>
  <si>
    <t>Cantidad de apuestas =</t>
  </si>
  <si>
    <t xml:space="preserve">Coste = </t>
  </si>
  <si>
    <t>Premios unitarios</t>
  </si>
  <si>
    <t>P15, Goles Local</t>
  </si>
  <si>
    <t>P15, Goles Visitante</t>
  </si>
  <si>
    <t>Premio total</t>
  </si>
  <si>
    <t>Rentabilidad</t>
  </si>
  <si>
    <t>Partido 15 acertado</t>
  </si>
  <si>
    <t>Beneficio tot</t>
  </si>
  <si>
    <t>J02</t>
  </si>
  <si>
    <t>J03</t>
  </si>
  <si>
    <t>M</t>
  </si>
  <si>
    <t>J04</t>
  </si>
  <si>
    <t>J05</t>
  </si>
  <si>
    <t>J08</t>
  </si>
  <si>
    <t>J06</t>
  </si>
  <si>
    <t>`07</t>
  </si>
  <si>
    <t>Jornada no jugada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</si>
  <si>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</si>
  <si>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</si>
  <si>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</si>
  <si>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</si>
  <si>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</si>
  <si>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</si>
  <si>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</si>
  <si>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</si>
  <si>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</si>
  <si>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</si>
  <si>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</si>
  <si>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</si>
  <si>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</si>
  <si>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</si>
  <si>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</si>
  <si>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</si>
  <si>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</si>
  <si>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</si>
  <si>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 xml:space="preserve">  &gt;= 10  </t>
  </si>
  <si>
    <t xml:space="preserve">              -    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</si>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</sst>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_€_-;\-* #,##0.00\ _€_-;_-* &quot;-&quot;??\ _€_-;_-@_-"/>
    <numFmt numFmtId="165" formatCode="#,##0_ ;\-#,##0\ "/>
    <numFmt numFmtId="166" formatCode="_-* #,##0.0\ _€_-;\-* #,##0.0\ _€_-;_-* &quot;-&quot;??\ _€_-;_-@_-"/>
    <numFmt numFmtId="167" formatCode="_-* #,##0\ _€_-;\-* #,##0\ _€_-;_-* &quot;-&quot;??\ _€_-;_-@_-"/>
    <numFmt numFmtId="168" formatCode="#,##0\ &quot;€&quot;"/>
    <numFmt numFmtId="169" formatCode="#,##0.0"/>
    <numFmt numFmtId="170" formatCode="_-* #,##0.000\ _€_-;\-* #,##0.000\ _€_-;_-* &quot;-&quot;??\ _€_-;_-@_-"/>
  </numFmts>
  <fonts count="5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20"/>
      <color rgb="FFFF0000"/>
      <name val="Arial"/>
      <family val="2"/>
    </font>
    <font>
      <sz val="1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color indexed="81"/>
      <name val="Tahoma"/>
      <family val="2"/>
    </font>
    <font>
      <b/>
      <sz val="11"/>
      <color indexed="81"/>
      <name val="Arial"/>
      <family val="2"/>
    </font>
    <font>
      <sz val="11"/>
      <color indexed="81"/>
      <name val="Arial"/>
      <family val="2"/>
    </font>
    <font>
      <b/>
      <sz val="12"/>
      <color indexed="81"/>
      <name val="Arial"/>
      <family val="2"/>
    </font>
    <font>
      <b/>
      <sz val="9"/>
      <color indexed="81"/>
      <name val="Tahoma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b/>
      <sz val="20"/>
      <name val="Calibri"/>
      <family val="2"/>
      <scheme val="minor"/>
    </font>
    <font>
      <b/>
      <sz val="10"/>
      <color indexed="81"/>
      <name val="Tahoma"/>
      <family val="2"/>
    </font>
    <font>
      <b/>
      <sz val="18"/>
      <color rgb="FF00B0F0"/>
      <name val="Calibri"/>
      <family val="2"/>
      <scheme val="minor"/>
    </font>
    <font>
      <sz val="12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5"/>
      <color rgb="FF0488E2"/>
      <name val="Calibri"/>
      <family val="2"/>
      <scheme val="minor"/>
    </font>
    <font>
      <sz val="12"/>
      <color indexed="81"/>
      <name val="Tahoma"/>
      <family val="2"/>
    </font>
    <font>
      <sz val="15"/>
      <name val="Calibri"/>
      <family val="2"/>
      <scheme val="minor"/>
    </font>
    <font>
      <b/>
      <sz val="20"/>
      <color theme="4"/>
      <name val="Arial"/>
      <family val="2"/>
    </font>
    <font>
      <b/>
      <sz val="18"/>
      <name val="Calibri"/>
      <family val="2"/>
      <scheme val="minor"/>
    </font>
    <font>
      <b/>
      <sz val="18"/>
      <color rgb="FFFF0000"/>
      <name val="Arial"/>
      <family val="2"/>
    </font>
    <font>
      <b/>
      <sz val="20"/>
      <color rgb="FFFFFF00"/>
      <name val="Arial"/>
      <family val="2"/>
    </font>
    <font>
      <b/>
      <sz val="18"/>
      <color rgb="FF0070C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theme="1"/>
      <name val="Arial"/>
      <family val="2"/>
    </font>
    <font>
      <sz val="22"/>
      <color rgb="FFFF0000"/>
      <name val="Arial"/>
      <family val="2"/>
    </font>
    <font>
      <b/>
      <sz val="16"/>
      <color rgb="FF0488E2"/>
      <name val="Calibri"/>
      <family val="2"/>
      <scheme val="minor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12"/>
      <name val="Calibri"/>
      <family val="2"/>
      <scheme val="minor"/>
    </font>
    <font>
      <b/>
      <sz val="16"/>
      <color rgb="FFFF0000"/>
      <name val="Arial"/>
      <family val="2"/>
    </font>
    <font>
      <sz val="18"/>
      <color theme="1"/>
      <name val="Arial"/>
      <family val="2"/>
    </font>
    <font>
      <b/>
      <sz val="16"/>
      <color theme="3" tint="0.39997558519241921"/>
      <name val="Calibri"/>
      <family val="2"/>
      <scheme val="minor"/>
    </font>
    <font>
      <sz val="20"/>
      <color theme="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lightVertical"/>
    </fill>
    <fill>
      <patternFill patternType="solid">
        <fgColor theme="8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2C5F3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rgb="FFFFC1E0"/>
        <bgColor indexed="64"/>
      </patternFill>
    </fill>
    <fill>
      <patternFill patternType="lightDown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164" fontId="4" fillId="0" borderId="0" applyFont="0" applyFill="0" applyBorder="0" applyAlignment="0" applyProtection="0"/>
    <xf numFmtId="0" fontId="10" fillId="3" borderId="0" applyNumberFormat="0" applyBorder="0" applyAlignment="0" applyProtection="0"/>
    <xf numFmtId="0" fontId="3" fillId="3" borderId="0" applyNumberFormat="0" applyBorder="0" applyAlignment="0" applyProtection="0"/>
  </cellStyleXfs>
  <cellXfs count="154">
    <xf numFmtId="0" fontId="0" fillId="0" borderId="0" xfId="0"/>
    <xf numFmtId="0" fontId="1" fillId="0" borderId="0" xfId="3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1" fillId="4" borderId="0" xfId="3" applyFill="1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166" fontId="0" fillId="0" borderId="0" xfId="1" applyNumberFormat="1" applyFont="1" applyFill="1" applyBorder="1" applyAlignment="1">
      <alignment vertical="center"/>
    </xf>
    <xf numFmtId="166" fontId="0" fillId="4" borderId="0" xfId="1" applyNumberFormat="1" applyFont="1" applyFill="1" applyBorder="1" applyAlignment="1">
      <alignment vertical="center"/>
    </xf>
    <xf numFmtId="167" fontId="8" fillId="5" borderId="0" xfId="5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9" fontId="0" fillId="0" borderId="0" xfId="2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4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4" borderId="0" xfId="0" applyFill="1"/>
    <xf numFmtId="1" fontId="12" fillId="1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6" fillId="0" borderId="0" xfId="4" applyNumberFormat="1" applyFont="1" applyFill="1" applyBorder="1" applyAlignment="1">
      <alignment horizontal="right" vertical="center"/>
    </xf>
    <xf numFmtId="2" fontId="6" fillId="0" borderId="0" xfId="4" applyNumberFormat="1" applyFont="1" applyFill="1" applyBorder="1" applyAlignment="1">
      <alignment horizontal="left" vertical="center"/>
    </xf>
    <xf numFmtId="2" fontId="22" fillId="0" borderId="0" xfId="4" applyNumberFormat="1" applyFont="1" applyFill="1" applyBorder="1" applyAlignment="1">
      <alignment horizontal="left" vertical="center"/>
    </xf>
    <xf numFmtId="164" fontId="0" fillId="0" borderId="0" xfId="0" applyNumberFormat="1"/>
    <xf numFmtId="0" fontId="1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167" fontId="4" fillId="0" borderId="0" xfId="5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4" fontId="11" fillId="0" borderId="0" xfId="5" applyFont="1" applyFill="1" applyAlignment="1">
      <alignment horizontal="right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3" fontId="25" fillId="6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3" fontId="0" fillId="0" borderId="0" xfId="0" applyNumberFormat="1" applyAlignment="1">
      <alignment horizontal="center" vertical="center" wrapText="1"/>
    </xf>
    <xf numFmtId="164" fontId="0" fillId="0" borderId="0" xfId="1" applyFont="1" applyBorder="1" applyAlignment="1">
      <alignment horizontal="right" vertical="center" wrapText="1"/>
    </xf>
    <xf numFmtId="164" fontId="7" fillId="0" borderId="0" xfId="5" applyFont="1" applyAlignment="1">
      <alignment horizontal="right" vertical="center" wrapText="1"/>
    </xf>
    <xf numFmtId="1" fontId="31" fillId="0" borderId="0" xfId="4" applyNumberFormat="1" applyFont="1" applyFill="1" applyBorder="1" applyAlignment="1">
      <alignment horizontal="left" vertical="center"/>
    </xf>
    <xf numFmtId="1" fontId="33" fillId="0" borderId="0" xfId="4" applyNumberFormat="1" applyFont="1" applyFill="1" applyBorder="1" applyAlignment="1">
      <alignment horizontal="left" vertical="center"/>
    </xf>
    <xf numFmtId="0" fontId="34" fillId="15" borderId="0" xfId="0" applyFont="1" applyFill="1" applyAlignment="1">
      <alignment horizontal="left" vertical="center"/>
    </xf>
    <xf numFmtId="0" fontId="34" fillId="15" borderId="0" xfId="0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164" fontId="27" fillId="17" borderId="1" xfId="5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/>
    </xf>
    <xf numFmtId="2" fontId="0" fillId="0" borderId="0" xfId="0" applyNumberFormat="1"/>
    <xf numFmtId="2" fontId="20" fillId="10" borderId="10" xfId="4" applyNumberFormat="1" applyFont="1" applyFill="1" applyBorder="1" applyAlignment="1">
      <alignment horizontal="center" vertical="center"/>
    </xf>
    <xf numFmtId="2" fontId="35" fillId="10" borderId="3" xfId="4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3" fontId="4" fillId="12" borderId="10" xfId="0" applyNumberFormat="1" applyFont="1" applyFill="1" applyBorder="1" applyAlignment="1">
      <alignment horizontal="right" vertical="center" wrapText="1"/>
    </xf>
    <xf numFmtId="165" fontId="37" fillId="11" borderId="4" xfId="0" applyNumberFormat="1" applyFont="1" applyFill="1" applyBorder="1" applyAlignment="1">
      <alignment horizontal="center" vertical="center" wrapText="1"/>
    </xf>
    <xf numFmtId="3" fontId="4" fillId="16" borderId="10" xfId="0" applyNumberFormat="1" applyFont="1" applyFill="1" applyBorder="1" applyAlignment="1">
      <alignment horizontal="right" vertical="center" wrapText="1"/>
    </xf>
    <xf numFmtId="168" fontId="29" fillId="16" borderId="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1" xfId="0" applyFont="1" applyBorder="1" applyAlignment="1">
      <alignment horizontal="center" vertical="center"/>
    </xf>
    <xf numFmtId="3" fontId="40" fillId="12" borderId="3" xfId="0" applyNumberFormat="1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/>
    </xf>
    <xf numFmtId="3" fontId="30" fillId="5" borderId="10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30" fillId="5" borderId="3" xfId="0" applyNumberFormat="1" applyFont="1" applyFill="1" applyBorder="1" applyAlignment="1">
      <alignment horizontal="center" vertical="center"/>
    </xf>
    <xf numFmtId="167" fontId="7" fillId="0" borderId="0" xfId="5" applyNumberFormat="1" applyFont="1" applyAlignment="1">
      <alignment horizontal="right" vertical="center" wrapText="1"/>
    </xf>
    <xf numFmtId="167" fontId="4" fillId="0" borderId="6" xfId="5" applyNumberFormat="1" applyFont="1" applyBorder="1" applyAlignment="1">
      <alignment horizontal="center" vertical="center" wrapText="1"/>
    </xf>
    <xf numFmtId="167" fontId="4" fillId="0" borderId="9" xfId="5" applyNumberFormat="1" applyFont="1" applyBorder="1" applyAlignment="1">
      <alignment horizontal="center" vertical="center" wrapText="1"/>
    </xf>
    <xf numFmtId="166" fontId="4" fillId="0" borderId="9" xfId="5" applyNumberFormat="1" applyFont="1" applyBorder="1" applyAlignment="1">
      <alignment horizontal="center" vertical="center" wrapText="1"/>
    </xf>
    <xf numFmtId="166" fontId="4" fillId="0" borderId="2" xfId="5" applyNumberFormat="1" applyFont="1" applyBorder="1" applyAlignment="1">
      <alignment horizontal="center" vertical="center" wrapText="1"/>
    </xf>
    <xf numFmtId="167" fontId="4" fillId="5" borderId="12" xfId="5" applyNumberFormat="1" applyFont="1" applyFill="1" applyBorder="1" applyAlignment="1">
      <alignment horizontal="center" vertical="center" wrapText="1"/>
    </xf>
    <xf numFmtId="167" fontId="4" fillId="5" borderId="0" xfId="5" applyNumberFormat="1" applyFont="1" applyFill="1" applyBorder="1" applyAlignment="1">
      <alignment horizontal="center" vertical="center" wrapText="1"/>
    </xf>
    <xf numFmtId="167" fontId="4" fillId="5" borderId="13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64" fontId="4" fillId="0" borderId="7" xfId="5" applyFont="1" applyBorder="1" applyAlignment="1">
      <alignment horizontal="center" vertical="center" wrapText="1"/>
    </xf>
    <xf numFmtId="164" fontId="4" fillId="0" borderId="8" xfId="5" applyFont="1" applyBorder="1" applyAlignment="1">
      <alignment horizontal="center" vertical="center" wrapText="1"/>
    </xf>
    <xf numFmtId="164" fontId="4" fillId="0" borderId="5" xfId="5" applyFont="1" applyBorder="1" applyAlignment="1">
      <alignment horizontal="center" vertical="center" wrapText="1"/>
    </xf>
    <xf numFmtId="167" fontId="26" fillId="0" borderId="1" xfId="5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" xfId="5" applyNumberFormat="1" applyFont="1" applyFill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20" fillId="10" borderId="10" xfId="4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2" fontId="43" fillId="0" borderId="0" xfId="4" applyNumberFormat="1" applyFont="1" applyFill="1" applyBorder="1" applyAlignment="1">
      <alignment horizontal="right" vertical="center"/>
    </xf>
    <xf numFmtId="166" fontId="28" fillId="4" borderId="0" xfId="1" applyNumberFormat="1" applyFont="1" applyFill="1" applyBorder="1" applyAlignment="1">
      <alignment vertical="center"/>
    </xf>
    <xf numFmtId="1" fontId="43" fillId="0" borderId="0" xfId="4" applyNumberFormat="1" applyFont="1" applyFill="1" applyBorder="1" applyAlignment="1">
      <alignment horizontal="center" vertical="center"/>
    </xf>
    <xf numFmtId="9" fontId="43" fillId="0" borderId="0" xfId="2" applyFont="1" applyFill="1" applyBorder="1" applyAlignment="1">
      <alignment horizontal="center" vertical="center"/>
    </xf>
    <xf numFmtId="0" fontId="28" fillId="4" borderId="0" xfId="0" applyFont="1" applyFill="1"/>
    <xf numFmtId="165" fontId="25" fillId="5" borderId="0" xfId="5" applyNumberFormat="1" applyFont="1" applyFill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 wrapText="1"/>
    </xf>
    <xf numFmtId="1" fontId="12" fillId="0" borderId="1" xfId="5" applyNumberFormat="1" applyFont="1" applyFill="1" applyBorder="1" applyAlignment="1">
      <alignment horizontal="center" wrapText="1"/>
    </xf>
    <xf numFmtId="0" fontId="34" fillId="15" borderId="0" xfId="0" applyFont="1" applyFill="1" applyAlignment="1">
      <alignment vertical="center"/>
    </xf>
    <xf numFmtId="3" fontId="30" fillId="5" borderId="9" xfId="0" applyNumberFormat="1" applyFont="1" applyFill="1" applyBorder="1" applyAlignment="1">
      <alignment horizontal="center" vertical="center"/>
    </xf>
    <xf numFmtId="3" fontId="30" fillId="5" borderId="2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right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9" fontId="1" fillId="0" borderId="9" xfId="0" applyNumberFormat="1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3" fillId="0" borderId="0" xfId="4" applyNumberFormat="1" applyFont="1" applyFill="1" applyBorder="1" applyAlignment="1">
      <alignment horizontal="right" vertical="center"/>
    </xf>
    <xf numFmtId="3" fontId="44" fillId="12" borderId="3" xfId="0" applyNumberFormat="1" applyFont="1" applyFill="1" applyBorder="1" applyAlignment="1">
      <alignment horizontal="center" vertical="center"/>
    </xf>
    <xf numFmtId="3" fontId="30" fillId="0" borderId="0" xfId="0" applyNumberFormat="1" applyFont="1" applyAlignment="1">
      <alignment horizontal="center" vertical="center"/>
    </xf>
    <xf numFmtId="3" fontId="30" fillId="5" borderId="1" xfId="0" applyNumberFormat="1" applyFont="1" applyFill="1" applyBorder="1" applyAlignment="1">
      <alignment horizontal="center" vertical="center"/>
    </xf>
    <xf numFmtId="0" fontId="45" fillId="15" borderId="0" xfId="0" applyFont="1" applyFill="1" applyAlignment="1">
      <alignment horizontal="left" vertical="center"/>
    </xf>
    <xf numFmtId="0" fontId="46" fillId="15" borderId="0" xfId="0" applyFont="1" applyFill="1" applyAlignment="1">
      <alignment horizontal="center" vertical="center"/>
    </xf>
    <xf numFmtId="2" fontId="20" fillId="10" borderId="3" xfId="4" applyNumberFormat="1" applyFont="1" applyFill="1" applyBorder="1" applyAlignment="1">
      <alignment horizontal="center" vertical="center"/>
    </xf>
    <xf numFmtId="3" fontId="7" fillId="12" borderId="10" xfId="0" applyNumberFormat="1" applyFont="1" applyFill="1" applyBorder="1" applyAlignment="1">
      <alignment horizontal="right" vertical="center" wrapText="1"/>
    </xf>
    <xf numFmtId="165" fontId="47" fillId="11" borderId="4" xfId="0" applyNumberFormat="1" applyFont="1" applyFill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center" vertical="center"/>
    </xf>
    <xf numFmtId="164" fontId="9" fillId="0" borderId="0" xfId="5" applyFont="1" applyAlignment="1">
      <alignment horizontal="center" vertical="center" wrapText="1"/>
    </xf>
    <xf numFmtId="2" fontId="20" fillId="10" borderId="1" xfId="4" applyNumberFormat="1" applyFont="1" applyFill="1" applyBorder="1" applyAlignment="1">
      <alignment horizontal="center" vertical="center"/>
    </xf>
    <xf numFmtId="2" fontId="35" fillId="10" borderId="1" xfId="4" applyNumberFormat="1" applyFont="1" applyFill="1" applyBorder="1" applyAlignment="1">
      <alignment horizontal="center" vertical="center"/>
    </xf>
    <xf numFmtId="3" fontId="5" fillId="18" borderId="1" xfId="0" applyNumberFormat="1" applyFont="1" applyFill="1" applyBorder="1" applyAlignment="1">
      <alignment horizontal="center" vertical="center" wrapText="1"/>
    </xf>
    <xf numFmtId="164" fontId="27" fillId="8" borderId="1" xfId="5" applyFont="1" applyFill="1" applyBorder="1" applyAlignment="1">
      <alignment horizontal="center" vertical="center" wrapText="1"/>
    </xf>
    <xf numFmtId="1" fontId="48" fillId="0" borderId="0" xfId="0" applyNumberFormat="1" applyFont="1" applyAlignment="1">
      <alignment horizontal="center" vertical="center"/>
    </xf>
    <xf numFmtId="164" fontId="7" fillId="19" borderId="0" xfId="5" applyFont="1" applyFill="1" applyAlignment="1">
      <alignment horizontal="center" vertical="center" wrapText="1"/>
    </xf>
    <xf numFmtId="3" fontId="50" fillId="0" borderId="3" xfId="0" applyNumberFormat="1" applyFont="1" applyBorder="1" applyAlignment="1">
      <alignment horizontal="center" vertical="center"/>
    </xf>
    <xf numFmtId="2" fontId="51" fillId="0" borderId="0" xfId="4" applyNumberFormat="1" applyFont="1" applyFill="1" applyBorder="1" applyAlignment="1">
      <alignment horizontal="right" vertical="center"/>
    </xf>
    <xf numFmtId="166" fontId="52" fillId="4" borderId="0" xfId="1" applyNumberFormat="1" applyFont="1" applyFill="1" applyBorder="1" applyAlignment="1">
      <alignment horizontal="right" vertical="center"/>
    </xf>
    <xf numFmtId="0" fontId="34" fillId="15" borderId="12" xfId="0" applyFont="1" applyFill="1" applyBorder="1" applyAlignment="1">
      <alignment horizontal="left" vertical="center"/>
    </xf>
    <xf numFmtId="0" fontId="34" fillId="15" borderId="0" xfId="0" applyFont="1" applyFill="1" applyAlignment="1">
      <alignment horizontal="center" vertical="center"/>
    </xf>
    <xf numFmtId="164" fontId="11" fillId="0" borderId="0" xfId="5" applyFont="1" applyFill="1" applyAlignment="1">
      <alignment horizontal="right" vertical="center" wrapText="1"/>
    </xf>
    <xf numFmtId="167" fontId="7" fillId="0" borderId="0" xfId="1" applyNumberFormat="1" applyFont="1" applyAlignment="1">
      <alignment horizontal="right" vertical="center" wrapText="1"/>
    </xf>
    <xf numFmtId="3" fontId="7" fillId="16" borderId="10" xfId="0" applyNumberFormat="1" applyFont="1" applyFill="1" applyBorder="1" applyAlignment="1">
      <alignment horizontal="right" vertical="center" wrapText="1"/>
    </xf>
    <xf numFmtId="167" fontId="4" fillId="0" borderId="6" xfId="1" applyNumberFormat="1" applyFont="1" applyBorder="1" applyAlignment="1">
      <alignment horizontal="center" vertical="center" wrapText="1"/>
    </xf>
    <xf numFmtId="167" fontId="4" fillId="0" borderId="9" xfId="1" applyNumberFormat="1" applyFont="1" applyBorder="1" applyAlignment="1">
      <alignment horizontal="center" vertical="center" wrapText="1"/>
    </xf>
    <xf numFmtId="166" fontId="4" fillId="0" borderId="9" xfId="1" applyNumberFormat="1" applyFont="1" applyBorder="1" applyAlignment="1">
      <alignment horizontal="center" vertical="center" wrapText="1"/>
    </xf>
    <xf numFmtId="166" fontId="4" fillId="0" borderId="2" xfId="1" applyNumberFormat="1" applyFont="1" applyBorder="1" applyAlignment="1">
      <alignment horizontal="center" vertical="center" wrapText="1"/>
    </xf>
    <xf numFmtId="1" fontId="26" fillId="13" borderId="1" xfId="5" applyNumberFormat="1" applyFont="1" applyFill="1" applyBorder="1" applyAlignment="1">
      <alignment horizontal="center" vertical="center" wrapText="1"/>
    </xf>
    <xf numFmtId="167" fontId="4" fillId="5" borderId="12" xfId="1" applyNumberFormat="1" applyFont="1" applyFill="1" applyBorder="1" applyAlignment="1">
      <alignment horizontal="center" vertical="center" wrapText="1"/>
    </xf>
    <xf numFmtId="167" fontId="4" fillId="5" borderId="0" xfId="1" applyNumberFormat="1" applyFont="1" applyFill="1" applyBorder="1" applyAlignment="1">
      <alignment horizontal="center" vertical="center" wrapText="1"/>
    </xf>
    <xf numFmtId="167" fontId="4" fillId="5" borderId="13" xfId="1" applyNumberFormat="1" applyFont="1" applyFill="1" applyBorder="1" applyAlignment="1">
      <alignment horizontal="center" vertical="center" wrapText="1"/>
    </xf>
    <xf numFmtId="1" fontId="5" fillId="0" borderId="1" xfId="1" applyNumberFormat="1" applyFont="1" applyFill="1" applyBorder="1" applyAlignment="1">
      <alignment horizontal="center" vertical="center" wrapText="1"/>
    </xf>
    <xf numFmtId="164" fontId="4" fillId="0" borderId="7" xfId="1" applyFont="1" applyBorder="1" applyAlignment="1">
      <alignment horizontal="center" vertical="center" wrapText="1"/>
    </xf>
    <xf numFmtId="164" fontId="4" fillId="0" borderId="8" xfId="1" applyFont="1" applyBorder="1" applyAlignment="1">
      <alignment horizontal="center" vertical="center" wrapText="1"/>
    </xf>
    <xf numFmtId="164" fontId="4" fillId="0" borderId="5" xfId="1" applyFont="1" applyBorder="1" applyAlignment="1">
      <alignment horizontal="center" vertical="center" wrapText="1"/>
    </xf>
    <xf numFmtId="164" fontId="27" fillId="17" borderId="1" xfId="1" applyFont="1" applyFill="1" applyBorder="1" applyAlignment="1">
      <alignment horizontal="center" vertical="center" wrapText="1"/>
    </xf>
    <xf numFmtId="167" fontId="9" fillId="0" borderId="1" xfId="1" applyNumberFormat="1" applyFont="1" applyFill="1" applyBorder="1" applyAlignment="1">
      <alignment horizontal="center" vertical="center" wrapText="1"/>
    </xf>
    <xf numFmtId="170" fontId="27" fillId="17" borderId="1" xfId="5" applyNumberFormat="1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wrapText="1"/>
    </xf>
  </cellXfs>
  <cellStyles count="8">
    <cellStyle name="20% - Énfasis1" xfId="3" builtinId="30"/>
    <cellStyle name="Énfasis6" xfId="4" builtinId="49"/>
    <cellStyle name="Énfasis6 2" xfId="7" xr:uid="{00000000-0005-0000-0000-000002000000}"/>
    <cellStyle name="Énfasis6 3" xfId="6" xr:uid="{00000000-0005-0000-0000-000003000000}"/>
    <cellStyle name="Millares" xfId="1" builtinId="3"/>
    <cellStyle name="Millares 2" xfId="5" xr:uid="{00000000-0005-0000-0000-000005000000}"/>
    <cellStyle name="Normal" xfId="0" builtinId="0"/>
    <cellStyle name="Porcentaje" xfId="2" builtinId="5"/>
  </cellStyles>
  <dxfs count="1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FFC1E0"/>
      <color rgb="FFFBC89D"/>
      <color rgb="FFEED2AA"/>
      <color rgb="FFA2C5F3"/>
      <color rgb="FFA2C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Premios</a:t>
            </a:r>
            <a:r>
              <a:rPr lang="es-ES" baseline="0"/>
              <a:t> conseguidos</a:t>
            </a:r>
            <a:endParaRPr lang="es-E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19657670743384"/>
          <c:y val="7.7025360244576999E-2"/>
          <c:w val="0.77373614874286489"/>
          <c:h val="0.84022224920674893"/>
        </c:manualLayout>
      </c:layout>
      <c:lineChart>
        <c:grouping val="standard"/>
        <c:varyColors val="0"/>
        <c:ser>
          <c:idx val="0"/>
          <c:order val="0"/>
          <c:val>
            <c:numRef>
              <c:f>Hoja1!$Q$19:$Q$403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Hoja1!$P$19:$P$403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F-44FA-9D63-77D347F9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804448"/>
        <c:axId val="825803888"/>
      </c:lineChart>
      <c:catAx>
        <c:axId val="82580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825803888"/>
        <c:crosses val="autoZero"/>
        <c:auto val="1"/>
        <c:lblAlgn val="ctr"/>
        <c:lblOffset val="100"/>
        <c:noMultiLvlLbl val="0"/>
      </c:catAx>
      <c:valAx>
        <c:axId val="825803888"/>
        <c:scaling>
          <c:orientation val="minMax"/>
          <c:max val="5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Euros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25804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Rentabilidades reales </a:t>
            </a:r>
          </a:p>
          <a:p>
            <a:pPr>
              <a:defRPr/>
            </a:pPr>
            <a:r>
              <a:rPr lang="en-US"/>
              <a:t>conseguidas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rgbClr val="4F81BD"/>
              </a:solidFill>
            </a:ln>
          </c:spPr>
          <c:val>
            <c:numRef>
              <c:f>Hoja1!$R$19:$R$420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Hoja1!$P$19:$P$420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42-463C-A144-00C9D0C0E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8692592"/>
        <c:axId val="778695392"/>
      </c:lineChart>
      <c:catAx>
        <c:axId val="77869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778695392"/>
        <c:crosses val="autoZero"/>
        <c:auto val="1"/>
        <c:lblAlgn val="ctr"/>
        <c:lblOffset val="100"/>
        <c:noMultiLvlLbl val="0"/>
      </c:catAx>
      <c:valAx>
        <c:axId val="77869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Rentabilidad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778692592"/>
        <c:crosses val="autoZero"/>
        <c:crossBetween val="between"/>
        <c:majorUnit val="0.5"/>
        <c:minorUnit val="0.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16328</xdr:colOff>
      <xdr:row>14</xdr:row>
      <xdr:rowOff>119742</xdr:rowOff>
    </xdr:from>
    <xdr:to>
      <xdr:col>27</xdr:col>
      <xdr:colOff>566057</xdr:colOff>
      <xdr:row>46</xdr:row>
      <xdr:rowOff>126999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693057</xdr:colOff>
      <xdr:row>14</xdr:row>
      <xdr:rowOff>114300</xdr:rowOff>
    </xdr:from>
    <xdr:to>
      <xdr:col>37</xdr:col>
      <xdr:colOff>419100</xdr:colOff>
      <xdr:row>46</xdr:row>
      <xdr:rowOff>76200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90"/>
  <sheetViews>
    <sheetView tabSelected="1" view="pageBreakPreview" zoomScale="80" zoomScaleNormal="70" zoomScaleSheetLayoutView="80" workbookViewId="0">
      <pane ySplit="6450" topLeftCell="A459" activePane="bottomLeft"/>
      <selection activeCell="J10" sqref="J10"/>
      <selection pane="bottomLeft" activeCell="AV464" sqref="AV464"/>
    </sheetView>
  </sheetViews>
  <sheetFormatPr baseColWidth="10" defaultRowHeight="20.25" x14ac:dyDescent="0.3"/>
  <cols>
    <col min="1" max="1" width="21.125" customWidth="1"/>
    <col min="2" max="2" width="20.125" customWidth="1"/>
    <col min="3" max="3" width="2.75" style="22" customWidth="1"/>
    <col min="4" max="4" width="9.125" customWidth="1"/>
    <col min="5" max="5" width="17.875" customWidth="1"/>
    <col min="6" max="11" width="12.125" customWidth="1"/>
    <col min="12" max="12" width="22.25" style="40" customWidth="1"/>
    <col min="13" max="13" width="13.375" style="46" customWidth="1"/>
    <col min="14" max="14" width="6.625" hidden="1" customWidth="1"/>
    <col min="15" max="15" width="0" hidden="1" customWidth="1"/>
    <col min="16" max="16" width="13.75" style="25" hidden="1" customWidth="1"/>
    <col min="17" max="17" width="9.5" style="25" hidden="1" customWidth="1"/>
    <col min="18" max="18" width="13.875" style="26" hidden="1" customWidth="1"/>
    <col min="19" max="44" width="0" hidden="1" customWidth="1"/>
  </cols>
  <sheetData>
    <row r="1" spans="1:15" ht="18.75" customHeight="1" x14ac:dyDescent="0.2">
      <c r="A1" s="29"/>
      <c r="B1" s="30"/>
      <c r="C1" s="2"/>
      <c r="D1" s="2"/>
      <c r="E1" s="2"/>
      <c r="F1" s="2"/>
      <c r="G1" s="2"/>
      <c r="H1" s="2"/>
      <c r="I1" s="2"/>
      <c r="J1" s="2"/>
      <c r="K1" s="2"/>
      <c r="L1" s="38"/>
      <c r="M1" s="42"/>
    </row>
    <row r="2" spans="1:15" ht="30" customHeight="1" x14ac:dyDescent="0.2">
      <c r="A2" s="151" t="s">
        <v>31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</row>
    <row r="3" spans="1:15" ht="30" customHeight="1" x14ac:dyDescent="0.2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4"/>
      <c r="M3" s="42"/>
    </row>
    <row r="4" spans="1:15" ht="30" customHeight="1" x14ac:dyDescent="0.2">
      <c r="A4" s="3"/>
      <c r="B4" s="3"/>
      <c r="C4" s="5"/>
      <c r="D4" s="1"/>
      <c r="E4" s="6" t="s">
        <v>0</v>
      </c>
      <c r="F4" s="7">
        <v>15</v>
      </c>
      <c r="G4" s="7">
        <v>14</v>
      </c>
      <c r="H4" s="7">
        <v>13</v>
      </c>
      <c r="I4" s="7">
        <v>12</v>
      </c>
      <c r="J4" s="7">
        <v>11</v>
      </c>
      <c r="K4" s="7">
        <v>10</v>
      </c>
      <c r="L4" s="49" t="s">
        <v>19</v>
      </c>
      <c r="M4" s="43"/>
    </row>
    <row r="5" spans="1:15" ht="30" customHeight="1" x14ac:dyDescent="0.2">
      <c r="A5" s="3"/>
      <c r="B5" s="8"/>
      <c r="C5" s="5"/>
      <c r="D5" s="1"/>
      <c r="E5" s="9" t="s">
        <v>1</v>
      </c>
      <c r="F5" s="128">
        <f t="shared" ref="F5:K5" si="0">SUMIF($E$17:$E$1984,"=Apuestas acertadas",F17:F1984)</f>
        <v>1</v>
      </c>
      <c r="G5" s="128">
        <f t="shared" si="0"/>
        <v>2</v>
      </c>
      <c r="H5" s="71">
        <f t="shared" si="0"/>
        <v>109</v>
      </c>
      <c r="I5" s="72">
        <f t="shared" si="0"/>
        <v>1116</v>
      </c>
      <c r="J5" s="72">
        <f t="shared" si="0"/>
        <v>7173</v>
      </c>
      <c r="K5" s="73">
        <f t="shared" si="0"/>
        <v>29631</v>
      </c>
      <c r="L5" s="39">
        <f>SUM(G5:K5)</f>
        <v>38031</v>
      </c>
      <c r="M5" s="43"/>
    </row>
    <row r="6" spans="1:15" ht="30" customHeight="1" x14ac:dyDescent="0.2">
      <c r="A6" s="10" t="s">
        <v>12</v>
      </c>
      <c r="B6" s="10" t="s">
        <v>2</v>
      </c>
      <c r="C6" s="12"/>
      <c r="D6" s="11"/>
      <c r="E6" s="33" t="s">
        <v>11</v>
      </c>
      <c r="F6" s="126">
        <f t="shared" ref="F6:G6" si="1">COUNTIFS($E$17:$E$1984,"=Apuestas acertadas",F17:F1984,"&gt;0")</f>
        <v>1</v>
      </c>
      <c r="G6" s="126">
        <f t="shared" si="1"/>
        <v>2</v>
      </c>
      <c r="H6" s="126">
        <f>COUNTIFS($E$17:$E$1984,"=Apuestas acertadas",H17:H1984,"&gt;0")</f>
        <v>24</v>
      </c>
      <c r="I6" s="126">
        <f t="shared" ref="I6:K6" si="2">COUNTIFS($E$17:$E$1984,"=Apuestas acertadas",I17:I1984,"&gt;0")</f>
        <v>47</v>
      </c>
      <c r="J6" s="126">
        <f t="shared" si="2"/>
        <v>59</v>
      </c>
      <c r="K6" s="126">
        <f t="shared" si="2"/>
        <v>63</v>
      </c>
      <c r="L6" s="20"/>
      <c r="M6" s="44"/>
    </row>
    <row r="7" spans="1:15" ht="50.1" customHeight="1" x14ac:dyDescent="0.2">
      <c r="A7" s="99">
        <f>COUNTIF(A16:A1984,"=*J*")</f>
        <v>63</v>
      </c>
      <c r="B7" s="98">
        <f>SUMIF($A$17:$A$1984,"Cantidad de apuestas =",B17:B1984)</f>
        <v>1338916</v>
      </c>
      <c r="C7" s="12"/>
      <c r="D7" s="11"/>
      <c r="E7" s="9" t="s">
        <v>3</v>
      </c>
      <c r="F7" s="13">
        <f t="shared" ref="F7:J7" si="3">SUMIF($E$17:$E$1984,"=Premios Peña",F17:F1984)</f>
        <v>17057.057142857146</v>
      </c>
      <c r="G7" s="13">
        <f t="shared" si="3"/>
        <v>131595.7796923077</v>
      </c>
      <c r="H7" s="13">
        <f t="shared" si="3"/>
        <v>130162.45089561539</v>
      </c>
      <c r="I7" s="13">
        <f t="shared" si="3"/>
        <v>158138.25060447876</v>
      </c>
      <c r="J7" s="13">
        <f t="shared" si="3"/>
        <v>139810.0210898509</v>
      </c>
      <c r="K7" s="13">
        <f>SUMIF($E$17:$E$1984,"=Premios Peña",K17:K1984)</f>
        <v>136732.07563072286</v>
      </c>
      <c r="L7" s="14" t="s">
        <v>13</v>
      </c>
      <c r="M7" s="45">
        <f>SUM(F7:K7)</f>
        <v>713495.6350558328</v>
      </c>
    </row>
    <row r="8" spans="1:15" ht="50.1" customHeight="1" x14ac:dyDescent="0.2">
      <c r="A8" s="91" t="s">
        <v>6</v>
      </c>
      <c r="B8" s="92">
        <f>+B7/A7</f>
        <v>21252.634920634922</v>
      </c>
      <c r="C8" s="12"/>
      <c r="D8" s="11"/>
      <c r="E8" s="9" t="s">
        <v>4</v>
      </c>
      <c r="F8" s="121">
        <f t="shared" ref="F8:K8" si="4">+F7/($B$7*$B$9)</f>
        <v>1.6985937024535415E-2</v>
      </c>
      <c r="G8" s="121">
        <f t="shared" si="4"/>
        <v>0.13104708554513023</v>
      </c>
      <c r="H8" s="121">
        <f t="shared" si="4"/>
        <v>0.12961973307323774</v>
      </c>
      <c r="I8" s="121">
        <f t="shared" si="4"/>
        <v>0.1574788865066753</v>
      </c>
      <c r="J8" s="121">
        <f t="shared" si="4"/>
        <v>0.13922707731712411</v>
      </c>
      <c r="K8" s="121">
        <f t="shared" si="4"/>
        <v>0.13616196548125284</v>
      </c>
      <c r="L8" s="14" t="s">
        <v>5</v>
      </c>
      <c r="M8" s="125">
        <f>+M7/($B$7*$B$9)</f>
        <v>0.71052068494795573</v>
      </c>
      <c r="N8" s="15">
        <f>+M8</f>
        <v>0.71052068494795573</v>
      </c>
      <c r="O8" s="32"/>
    </row>
    <row r="9" spans="1:15" ht="30" customHeight="1" x14ac:dyDescent="0.2">
      <c r="A9" s="35" t="s">
        <v>10</v>
      </c>
      <c r="B9" s="36">
        <v>0.75</v>
      </c>
      <c r="C9" s="12"/>
      <c r="D9" s="11"/>
      <c r="E9" s="11"/>
      <c r="F9" s="11"/>
      <c r="G9" s="11"/>
      <c r="H9" s="11"/>
      <c r="I9" s="11"/>
      <c r="J9" s="11"/>
      <c r="K9" s="16"/>
      <c r="L9" s="14" t="s">
        <v>7</v>
      </c>
      <c r="M9" s="124">
        <f>+M7-B7*B9</f>
        <v>-290691.3649441672</v>
      </c>
    </row>
    <row r="10" spans="1:15" ht="30" customHeight="1" x14ac:dyDescent="0.2">
      <c r="A10" s="31"/>
      <c r="B10" s="129" t="s">
        <v>18</v>
      </c>
      <c r="C10" s="130"/>
      <c r="D10" s="95">
        <f>COUNTIFS(E15:E559,"Partido 15 acertado",F15:F559,"&gt;=1")</f>
        <v>11</v>
      </c>
      <c r="E10" s="96">
        <f>+D10/A7</f>
        <v>0.17460317460317459</v>
      </c>
      <c r="H10" s="111" t="s">
        <v>30</v>
      </c>
      <c r="I10" s="50">
        <f>COUNTIFS(E15:E559,"Apuestas acertadas",F15:F559,"&gt;=1")</f>
        <v>1</v>
      </c>
      <c r="K10" s="47"/>
      <c r="L10" s="48"/>
      <c r="M10" s="42"/>
    </row>
    <row r="11" spans="1:15" ht="30" customHeight="1" x14ac:dyDescent="0.3">
      <c r="A11" s="31"/>
      <c r="B11" s="93" t="s">
        <v>17</v>
      </c>
      <c r="C11" s="94"/>
      <c r="D11" s="95">
        <f>COUNTIFS(L15:L559,"Rentabilidad",M15:M559,"&gt;=1")</f>
        <v>12</v>
      </c>
      <c r="E11" s="96">
        <f>+D11/A7</f>
        <v>0.19047619047619047</v>
      </c>
      <c r="H11" s="111" t="s">
        <v>24</v>
      </c>
      <c r="I11" s="51">
        <f>COUNTIFS(E16:E560,"Apuestas acertadas",G16:G560,"=0",H16:H560,"&gt;=1")</f>
        <v>22</v>
      </c>
      <c r="K11" s="111" t="s">
        <v>26</v>
      </c>
      <c r="L11" s="51">
        <f>COUNTIFS(E16:E560,"Apuestas acertadas",I16:I560,"=0",J16:J560,"&gt;=1")</f>
        <v>12</v>
      </c>
      <c r="N11" s="58"/>
      <c r="O11" s="58"/>
    </row>
    <row r="12" spans="1:15" ht="30" customHeight="1" x14ac:dyDescent="0.3">
      <c r="A12" s="31"/>
      <c r="B12" s="93" t="s">
        <v>22</v>
      </c>
      <c r="C12" s="97"/>
      <c r="D12" s="95">
        <f>COUNTIFS(L15:L559,"Rentabilidad",M15:M559,"&gt;=0,5")</f>
        <v>27</v>
      </c>
      <c r="E12" s="96">
        <f>+D12/A7</f>
        <v>0.42857142857142855</v>
      </c>
      <c r="H12" s="111" t="s">
        <v>25</v>
      </c>
      <c r="I12" s="51">
        <f>COUNTIFS(E16:E560,"Apuestas acertadas",H16:H560,"=0",I16:I560,"&gt;=1")</f>
        <v>23</v>
      </c>
      <c r="K12" s="111" t="s">
        <v>27</v>
      </c>
      <c r="L12" s="51">
        <f>COUNTIFS(E16:E560,"Apuestas acertadas",J16:J560,"=0",K16:K560,"&gt;=1")</f>
        <v>4</v>
      </c>
    </row>
    <row r="13" spans="1:15" ht="33.75" customHeight="1" x14ac:dyDescent="0.2">
      <c r="A13" s="152" t="s">
        <v>8</v>
      </c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5" ht="30" customHeight="1" x14ac:dyDescent="0.2">
      <c r="A14" s="17"/>
      <c r="B14" s="18"/>
      <c r="C14" s="19"/>
      <c r="D14" s="20"/>
      <c r="E14" s="21"/>
      <c r="F14" s="153" t="s">
        <v>14</v>
      </c>
      <c r="G14" s="153"/>
      <c r="H14" s="153"/>
      <c r="I14" s="153"/>
      <c r="J14" s="153"/>
      <c r="K14" s="153"/>
      <c r="L14" s="20"/>
      <c r="M14" s="42"/>
    </row>
    <row r="15" spans="1:15" ht="26.25" x14ac:dyDescent="0.4">
      <c r="A15" s="52" t="s">
        <v>28</v>
      </c>
      <c r="B15" s="52"/>
      <c r="D15" s="53" t="s">
        <v>29</v>
      </c>
      <c r="E15" s="53"/>
      <c r="F15" s="53"/>
      <c r="G15" s="53"/>
      <c r="H15" s="53"/>
      <c r="I15" s="53"/>
      <c r="J15" s="53"/>
      <c r="K15" s="53"/>
      <c r="L15" s="53"/>
      <c r="M15" s="53"/>
    </row>
    <row r="16" spans="1:15" ht="30" x14ac:dyDescent="0.2">
      <c r="A16" s="59" t="s">
        <v>23</v>
      </c>
      <c r="B16" s="60" t="s">
        <v>20</v>
      </c>
      <c r="D16" s="61" t="s">
        <v>15</v>
      </c>
      <c r="E16" s="6" t="s">
        <v>0</v>
      </c>
      <c r="F16" s="67">
        <v>15</v>
      </c>
      <c r="G16" s="67">
        <v>14</v>
      </c>
      <c r="H16" s="67">
        <v>13</v>
      </c>
      <c r="I16" s="67">
        <v>12</v>
      </c>
      <c r="J16" s="67">
        <v>11</v>
      </c>
      <c r="K16" s="67">
        <v>10</v>
      </c>
      <c r="L16" s="41" t="s">
        <v>21</v>
      </c>
      <c r="M16" s="3"/>
    </row>
    <row r="17" spans="1:18" ht="26.25" x14ac:dyDescent="0.2">
      <c r="A17" s="62" t="s">
        <v>32</v>
      </c>
      <c r="B17" s="68">
        <v>26007</v>
      </c>
      <c r="D17" s="63">
        <v>12</v>
      </c>
      <c r="E17" s="9" t="s">
        <v>1</v>
      </c>
      <c r="F17" s="69">
        <v>0</v>
      </c>
      <c r="G17" s="70">
        <v>0</v>
      </c>
      <c r="H17" s="72">
        <v>0</v>
      </c>
      <c r="I17" s="72">
        <v>2</v>
      </c>
      <c r="J17" s="72">
        <v>28</v>
      </c>
      <c r="K17" s="73">
        <v>170</v>
      </c>
      <c r="L17" s="74">
        <v>200</v>
      </c>
      <c r="M17" s="3"/>
      <c r="P17" s="24" t="s">
        <v>16</v>
      </c>
      <c r="Q17" s="24" t="s">
        <v>9</v>
      </c>
      <c r="R17" s="28" t="s">
        <v>4</v>
      </c>
    </row>
    <row r="18" spans="1:18" x14ac:dyDescent="0.2">
      <c r="A18" s="64" t="s">
        <v>33</v>
      </c>
      <c r="B18" s="65">
        <v>19505.25</v>
      </c>
      <c r="E18" s="33" t="s">
        <v>34</v>
      </c>
      <c r="F18" s="75">
        <v>147409.46</v>
      </c>
      <c r="G18" s="76">
        <v>305406.848</v>
      </c>
      <c r="H18" s="76">
        <v>7920.99</v>
      </c>
      <c r="I18" s="76">
        <v>472.2563956639566</v>
      </c>
      <c r="J18" s="77">
        <v>47.997000826218667</v>
      </c>
      <c r="K18" s="78">
        <v>8.4909626320065001</v>
      </c>
      <c r="L18" s="37"/>
      <c r="M18" s="54"/>
    </row>
    <row r="19" spans="1:18" x14ac:dyDescent="0.2">
      <c r="A19" s="100" t="s">
        <v>35</v>
      </c>
      <c r="B19" s="100" t="s">
        <v>36</v>
      </c>
      <c r="E19" s="9" t="s">
        <v>3</v>
      </c>
      <c r="F19" s="80">
        <v>0</v>
      </c>
      <c r="G19" s="80">
        <v>0</v>
      </c>
      <c r="H19" s="80">
        <v>0</v>
      </c>
      <c r="I19" s="80">
        <v>944.51279132791319</v>
      </c>
      <c r="J19" s="80">
        <v>1343.9160231341227</v>
      </c>
      <c r="K19" s="81">
        <v>1443.463647441105</v>
      </c>
      <c r="L19" s="55" t="s">
        <v>37</v>
      </c>
      <c r="M19" s="45">
        <v>3731.8924619031409</v>
      </c>
      <c r="P19" s="27" t="str">
        <f>IF(A16="","",+A16)</f>
        <v>J01</v>
      </c>
      <c r="Q19" s="27">
        <f>+M19</f>
        <v>3731.8924619031409</v>
      </c>
      <c r="R19" s="26">
        <f>+M20</f>
        <v>0.19132758933636537</v>
      </c>
    </row>
    <row r="20" spans="1:18" ht="23.25" x14ac:dyDescent="0.2">
      <c r="A20" s="82">
        <v>1</v>
      </c>
      <c r="B20" s="82">
        <v>2</v>
      </c>
      <c r="E20" s="9" t="s">
        <v>4</v>
      </c>
      <c r="F20" s="83">
        <v>0</v>
      </c>
      <c r="G20" s="84">
        <v>0</v>
      </c>
      <c r="H20" s="84">
        <v>0</v>
      </c>
      <c r="I20" s="84">
        <v>4.8423516300888897E-2</v>
      </c>
      <c r="J20" s="84">
        <v>6.8900220357807393E-2</v>
      </c>
      <c r="K20" s="85">
        <v>7.4003852677669082E-2</v>
      </c>
      <c r="L20" s="55" t="s">
        <v>38</v>
      </c>
      <c r="M20" s="56">
        <v>0.19132758933636537</v>
      </c>
    </row>
    <row r="21" spans="1:18" ht="18" customHeight="1" x14ac:dyDescent="0.2">
      <c r="E21" s="9" t="s">
        <v>39</v>
      </c>
      <c r="F21" s="87">
        <v>0</v>
      </c>
      <c r="L21" s="55" t="s">
        <v>40</v>
      </c>
      <c r="M21" s="88">
        <v>-15773.35753809686</v>
      </c>
      <c r="O21" s="113">
        <v>6086.7370766134718</v>
      </c>
    </row>
    <row r="22" spans="1:18" ht="27.75" x14ac:dyDescent="0.4">
      <c r="A22" s="115" t="s">
        <v>28</v>
      </c>
      <c r="B22" s="116"/>
      <c r="D22" s="115" t="s">
        <v>29</v>
      </c>
      <c r="E22" s="53"/>
      <c r="F22" s="53"/>
      <c r="G22" s="53"/>
      <c r="H22" s="53"/>
      <c r="I22" s="53"/>
      <c r="J22" s="53"/>
      <c r="K22" s="53"/>
      <c r="L22" s="53"/>
      <c r="M22" s="53"/>
    </row>
    <row r="23" spans="1:18" ht="30" x14ac:dyDescent="0.2">
      <c r="A23" s="122" t="s">
        <v>41</v>
      </c>
      <c r="B23" s="123" t="s">
        <v>20</v>
      </c>
      <c r="D23" s="61" t="s">
        <v>15</v>
      </c>
      <c r="E23" s="6" t="s">
        <v>0</v>
      </c>
      <c r="F23" s="67">
        <v>15</v>
      </c>
      <c r="G23" s="67">
        <v>14</v>
      </c>
      <c r="H23" s="67">
        <v>13</v>
      </c>
      <c r="I23" s="67">
        <v>12</v>
      </c>
      <c r="J23" s="67">
        <v>11</v>
      </c>
      <c r="K23" s="67">
        <v>10</v>
      </c>
      <c r="L23" s="41" t="s">
        <v>21</v>
      </c>
      <c r="M23" s="3"/>
    </row>
    <row r="24" spans="1:18" ht="30" x14ac:dyDescent="0.2">
      <c r="A24" s="118" t="s">
        <v>32</v>
      </c>
      <c r="B24" s="112">
        <v>28697</v>
      </c>
      <c r="D24" s="119">
        <v>14</v>
      </c>
      <c r="E24" s="9" t="s">
        <v>1</v>
      </c>
      <c r="F24" s="128">
        <v>0</v>
      </c>
      <c r="G24" s="128">
        <v>1</v>
      </c>
      <c r="H24" s="73">
        <v>5</v>
      </c>
      <c r="I24" s="73">
        <v>44</v>
      </c>
      <c r="J24" s="73">
        <v>213</v>
      </c>
      <c r="K24" s="73">
        <v>804</v>
      </c>
      <c r="L24" s="74">
        <v>1067</v>
      </c>
      <c r="M24" s="3"/>
    </row>
    <row r="25" spans="1:18" x14ac:dyDescent="0.2">
      <c r="A25" s="64" t="s">
        <v>33</v>
      </c>
      <c r="B25" s="65">
        <v>21522.75</v>
      </c>
      <c r="E25" s="33" t="s">
        <v>34</v>
      </c>
      <c r="F25" s="75">
        <v>203003.81</v>
      </c>
      <c r="G25" s="76">
        <v>112002.03200000001</v>
      </c>
      <c r="H25" s="76">
        <v>2539.1085416666665</v>
      </c>
      <c r="I25" s="76">
        <v>138.02327293318234</v>
      </c>
      <c r="J25" s="77">
        <v>14.240518903757378</v>
      </c>
      <c r="K25" s="78">
        <v>3.0836432343547413</v>
      </c>
      <c r="L25" s="37"/>
      <c r="M25" s="54"/>
    </row>
    <row r="26" spans="1:18" x14ac:dyDescent="0.2">
      <c r="A26" s="23" t="s">
        <v>35</v>
      </c>
      <c r="B26" s="23" t="s">
        <v>36</v>
      </c>
      <c r="E26" s="9" t="s">
        <v>3</v>
      </c>
      <c r="F26" s="79">
        <v>0</v>
      </c>
      <c r="G26" s="80">
        <v>112002.03200000001</v>
      </c>
      <c r="H26" s="80">
        <v>12695.542708333332</v>
      </c>
      <c r="I26" s="80">
        <v>6073.0240090600228</v>
      </c>
      <c r="J26" s="80">
        <v>3033.2305265003215</v>
      </c>
      <c r="K26" s="81">
        <v>2479.2491604212119</v>
      </c>
      <c r="L26" s="55" t="s">
        <v>37</v>
      </c>
      <c r="M26" s="45">
        <v>136283.07840431487</v>
      </c>
      <c r="P26" s="27" t="str">
        <f>IF(A23="","",+A23)</f>
        <v>J02</v>
      </c>
      <c r="Q26" s="27">
        <f>+M26</f>
        <v>136283.07840431487</v>
      </c>
      <c r="R26" s="26">
        <f>+M27</f>
        <v>6.3320476428112054</v>
      </c>
    </row>
    <row r="27" spans="1:18" ht="23.25" x14ac:dyDescent="0.2">
      <c r="A27" s="110">
        <v>1</v>
      </c>
      <c r="B27" s="110">
        <v>1</v>
      </c>
      <c r="E27" s="109" t="s">
        <v>4</v>
      </c>
      <c r="F27" s="83">
        <v>0</v>
      </c>
      <c r="G27" s="84">
        <v>5.203890395047102</v>
      </c>
      <c r="H27" s="84">
        <v>0.58986619778296601</v>
      </c>
      <c r="I27" s="84">
        <v>0.28216766022278855</v>
      </c>
      <c r="J27" s="84">
        <v>0.14093136455612418</v>
      </c>
      <c r="K27" s="85">
        <v>0.1151920252022261</v>
      </c>
      <c r="L27" s="55" t="s">
        <v>38</v>
      </c>
      <c r="M27" s="56">
        <v>6.3320476428112054</v>
      </c>
    </row>
    <row r="28" spans="1:18" ht="18" customHeight="1" x14ac:dyDescent="0.2">
      <c r="B28" s="25"/>
      <c r="E28" s="9" t="s">
        <v>39</v>
      </c>
      <c r="F28" s="87">
        <v>0</v>
      </c>
      <c r="L28" s="55" t="s">
        <v>40</v>
      </c>
      <c r="M28" s="88">
        <v>114760.32840431487</v>
      </c>
      <c r="O28" s="113">
        <v>-1670.3666128580526</v>
      </c>
    </row>
    <row r="29" spans="1:18" ht="26.25" x14ac:dyDescent="0.4">
      <c r="A29" s="52" t="s">
        <v>28</v>
      </c>
      <c r="B29" s="52"/>
      <c r="D29" s="101" t="s">
        <v>29</v>
      </c>
      <c r="E29" s="53"/>
      <c r="F29" s="53"/>
      <c r="G29" s="53"/>
      <c r="H29" s="53"/>
      <c r="I29" s="53"/>
      <c r="J29" s="53"/>
      <c r="K29" s="53"/>
      <c r="L29" s="53"/>
      <c r="M29" s="53"/>
    </row>
    <row r="30" spans="1:18" ht="30" x14ac:dyDescent="0.2">
      <c r="A30" s="59" t="s">
        <v>42</v>
      </c>
      <c r="B30" s="60" t="s">
        <v>20</v>
      </c>
      <c r="D30" s="61" t="s">
        <v>15</v>
      </c>
      <c r="E30" s="6" t="s">
        <v>0</v>
      </c>
      <c r="F30" s="67">
        <v>15</v>
      </c>
      <c r="G30" s="67">
        <v>14</v>
      </c>
      <c r="H30" s="67">
        <v>13</v>
      </c>
      <c r="I30" s="67">
        <v>12</v>
      </c>
      <c r="J30" s="67">
        <v>11</v>
      </c>
      <c r="K30" s="67">
        <v>10</v>
      </c>
      <c r="L30" s="41" t="s">
        <v>21</v>
      </c>
      <c r="M30" s="3"/>
    </row>
    <row r="31" spans="1:18" ht="26.25" x14ac:dyDescent="0.2">
      <c r="A31" s="62" t="s">
        <v>32</v>
      </c>
      <c r="B31" s="68">
        <v>31644</v>
      </c>
      <c r="D31" s="63">
        <v>12</v>
      </c>
      <c r="E31" s="9" t="s">
        <v>1</v>
      </c>
      <c r="F31" s="102">
        <v>0</v>
      </c>
      <c r="G31" s="102">
        <v>0</v>
      </c>
      <c r="H31" s="102">
        <v>0</v>
      </c>
      <c r="I31" s="102">
        <v>5</v>
      </c>
      <c r="J31" s="102">
        <v>49</v>
      </c>
      <c r="K31" s="103">
        <v>290</v>
      </c>
      <c r="L31" s="74">
        <v>344</v>
      </c>
      <c r="M31" s="3"/>
    </row>
    <row r="32" spans="1:18" x14ac:dyDescent="0.2">
      <c r="A32" s="64" t="s">
        <v>33</v>
      </c>
      <c r="B32" s="65">
        <v>23733</v>
      </c>
      <c r="E32" s="104" t="s">
        <v>34</v>
      </c>
      <c r="F32" s="105">
        <v>229346.67500000002</v>
      </c>
      <c r="G32" s="106">
        <v>244103.12000000002</v>
      </c>
      <c r="H32" s="107">
        <v>16275.490000000002</v>
      </c>
      <c r="I32" s="107">
        <v>964.05679442508711</v>
      </c>
      <c r="J32" s="107">
        <v>93.437730496453895</v>
      </c>
      <c r="K32" s="108">
        <v>17.042440577031677</v>
      </c>
      <c r="L32" s="37"/>
      <c r="M32" s="54"/>
    </row>
    <row r="33" spans="1:18" x14ac:dyDescent="0.2">
      <c r="A33" s="23" t="s">
        <v>35</v>
      </c>
      <c r="B33" s="23" t="s">
        <v>36</v>
      </c>
      <c r="E33" s="109" t="s">
        <v>3</v>
      </c>
      <c r="F33" s="79">
        <v>0</v>
      </c>
      <c r="G33" s="80">
        <v>0</v>
      </c>
      <c r="H33" s="80">
        <v>0</v>
      </c>
      <c r="I33" s="80">
        <v>4820.2839721254359</v>
      </c>
      <c r="J33" s="80">
        <v>4578.4487943262411</v>
      </c>
      <c r="K33" s="81">
        <v>4942.3077673391863</v>
      </c>
      <c r="L33" s="55" t="s">
        <v>37</v>
      </c>
      <c r="M33" s="45">
        <v>14341.040533790863</v>
      </c>
      <c r="P33" s="27" t="str">
        <f>IF(A30="","",+A30)</f>
        <v>J03</v>
      </c>
      <c r="Q33" s="27">
        <f>+M33</f>
        <v>14341.040533790863</v>
      </c>
      <c r="R33" s="26">
        <f>+M34</f>
        <v>0.60426581274136704</v>
      </c>
    </row>
    <row r="34" spans="1:18" ht="23.25" x14ac:dyDescent="0.2">
      <c r="A34" s="110">
        <v>1</v>
      </c>
      <c r="B34" s="110" t="s">
        <v>43</v>
      </c>
      <c r="E34" s="109" t="s">
        <v>4</v>
      </c>
      <c r="F34" s="83">
        <v>0</v>
      </c>
      <c r="G34" s="84">
        <v>0</v>
      </c>
      <c r="H34" s="84">
        <v>0</v>
      </c>
      <c r="I34" s="84">
        <v>0.20310470535227051</v>
      </c>
      <c r="J34" s="84">
        <v>0.19291487777888347</v>
      </c>
      <c r="K34" s="85">
        <v>0.20824622961021305</v>
      </c>
      <c r="L34" s="55" t="s">
        <v>38</v>
      </c>
      <c r="M34" s="56">
        <v>0.60426581274136704</v>
      </c>
    </row>
    <row r="35" spans="1:18" ht="18" customHeight="1" x14ac:dyDescent="0.2">
      <c r="E35" s="9" t="s">
        <v>39</v>
      </c>
      <c r="F35" s="87">
        <v>0</v>
      </c>
      <c r="L35" s="55" t="s">
        <v>40</v>
      </c>
      <c r="M35" s="88">
        <v>-9391.9594662091367</v>
      </c>
      <c r="O35" s="113">
        <v>-1320.1451055410744</v>
      </c>
    </row>
    <row r="36" spans="1:18" ht="26.25" x14ac:dyDescent="0.4">
      <c r="A36" s="52" t="s">
        <v>28</v>
      </c>
      <c r="B36" s="52"/>
      <c r="D36" s="66" t="s">
        <v>29</v>
      </c>
      <c r="E36" s="53"/>
      <c r="F36" s="53"/>
      <c r="G36" s="53"/>
      <c r="H36" s="53"/>
      <c r="I36" s="53"/>
      <c r="J36" s="53"/>
      <c r="K36" s="53"/>
      <c r="L36" s="53"/>
      <c r="M36" s="53"/>
    </row>
    <row r="37" spans="1:18" ht="30" x14ac:dyDescent="0.2">
      <c r="A37" s="59" t="s">
        <v>44</v>
      </c>
      <c r="B37" s="60" t="s">
        <v>20</v>
      </c>
      <c r="D37" s="61" t="s">
        <v>15</v>
      </c>
      <c r="E37" s="6" t="s">
        <v>0</v>
      </c>
      <c r="F37" s="67">
        <v>15</v>
      </c>
      <c r="G37" s="67">
        <v>14</v>
      </c>
      <c r="H37" s="67">
        <v>13</v>
      </c>
      <c r="I37" s="67">
        <v>12</v>
      </c>
      <c r="J37" s="67">
        <v>11</v>
      </c>
      <c r="K37" s="67">
        <v>10</v>
      </c>
      <c r="L37" s="41" t="s">
        <v>21</v>
      </c>
      <c r="M37" s="3"/>
    </row>
    <row r="38" spans="1:18" ht="26.25" x14ac:dyDescent="0.2">
      <c r="A38" s="62" t="s">
        <v>32</v>
      </c>
      <c r="B38" s="68">
        <v>28328</v>
      </c>
      <c r="D38" s="63">
        <v>13</v>
      </c>
      <c r="E38" s="9" t="s">
        <v>1</v>
      </c>
      <c r="F38" s="69">
        <v>0</v>
      </c>
      <c r="G38" s="70">
        <v>0</v>
      </c>
      <c r="H38" s="71">
        <v>11</v>
      </c>
      <c r="I38" s="72">
        <v>71</v>
      </c>
      <c r="J38" s="72">
        <v>402</v>
      </c>
      <c r="K38" s="73">
        <v>1392</v>
      </c>
      <c r="L38" s="74">
        <v>1876</v>
      </c>
      <c r="M38" s="3"/>
    </row>
    <row r="39" spans="1:18" x14ac:dyDescent="0.2">
      <c r="A39" s="64" t="s">
        <v>33</v>
      </c>
      <c r="B39" s="65">
        <v>21246</v>
      </c>
      <c r="E39" s="33" t="s">
        <v>34</v>
      </c>
      <c r="F39" s="75">
        <v>106945.685</v>
      </c>
      <c r="G39" s="76">
        <v>43180.688000000009</v>
      </c>
      <c r="H39" s="76">
        <v>758.78773006134975</v>
      </c>
      <c r="I39" s="76">
        <v>76.679367637941724</v>
      </c>
      <c r="J39" s="77">
        <v>11.355016519823788</v>
      </c>
      <c r="K39" s="78">
        <v>3.1349899625974684</v>
      </c>
      <c r="L39" s="37"/>
      <c r="M39" s="54"/>
    </row>
    <row r="40" spans="1:18" x14ac:dyDescent="0.2">
      <c r="A40" s="23" t="s">
        <v>35</v>
      </c>
      <c r="B40" s="23" t="s">
        <v>36</v>
      </c>
      <c r="E40" s="9" t="s">
        <v>3</v>
      </c>
      <c r="F40" s="79">
        <v>0</v>
      </c>
      <c r="G40" s="80">
        <v>0</v>
      </c>
      <c r="H40" s="80">
        <v>8346.665030674847</v>
      </c>
      <c r="I40" s="80">
        <v>5444.2351022938619</v>
      </c>
      <c r="J40" s="80">
        <v>4564.7166409691627</v>
      </c>
      <c r="K40" s="81">
        <v>4363.9060279356763</v>
      </c>
      <c r="L40" s="55" t="s">
        <v>37</v>
      </c>
      <c r="M40" s="45">
        <v>22719.522801873551</v>
      </c>
      <c r="P40" s="27" t="str">
        <f>IF(A37="","",+A37)</f>
        <v>J04</v>
      </c>
      <c r="Q40" s="27">
        <f>+M40</f>
        <v>22719.522801873551</v>
      </c>
      <c r="R40" s="26">
        <f>+M41</f>
        <v>1.0693553046160948</v>
      </c>
    </row>
    <row r="41" spans="1:18" ht="23.25" x14ac:dyDescent="0.2">
      <c r="A41" s="82">
        <v>1</v>
      </c>
      <c r="B41" s="82" t="s">
        <v>43</v>
      </c>
      <c r="E41" s="9" t="s">
        <v>4</v>
      </c>
      <c r="F41" s="83">
        <v>0</v>
      </c>
      <c r="G41" s="84">
        <v>0</v>
      </c>
      <c r="H41" s="84">
        <v>0.39285818651392485</v>
      </c>
      <c r="I41" s="84">
        <v>0.25624753376136034</v>
      </c>
      <c r="J41" s="84">
        <v>0.21485063734204851</v>
      </c>
      <c r="K41" s="85">
        <v>0.20539894699876102</v>
      </c>
      <c r="L41" s="55" t="s">
        <v>38</v>
      </c>
      <c r="M41" s="56">
        <v>1.0693553046160948</v>
      </c>
    </row>
    <row r="42" spans="1:18" ht="18" customHeight="1" x14ac:dyDescent="0.35">
      <c r="E42" s="9" t="s">
        <v>39</v>
      </c>
      <c r="F42" s="87">
        <v>0</v>
      </c>
      <c r="G42" s="57"/>
      <c r="L42" s="55" t="s">
        <v>40</v>
      </c>
      <c r="M42" s="86">
        <v>1473.5228018735506</v>
      </c>
      <c r="O42" s="113">
        <v>-2443.4154130480129</v>
      </c>
    </row>
    <row r="43" spans="1:18" ht="26.25" x14ac:dyDescent="0.4">
      <c r="A43" s="52" t="s">
        <v>28</v>
      </c>
      <c r="B43" s="52"/>
      <c r="D43" s="101" t="s">
        <v>29</v>
      </c>
      <c r="E43" s="53"/>
      <c r="F43" s="53"/>
      <c r="G43" s="53"/>
      <c r="H43" s="53"/>
      <c r="I43" s="53"/>
      <c r="J43" s="53"/>
      <c r="K43" s="53"/>
      <c r="L43" s="53"/>
      <c r="M43" s="53"/>
    </row>
    <row r="44" spans="1:18" ht="30" x14ac:dyDescent="0.2">
      <c r="A44" s="59" t="s">
        <v>45</v>
      </c>
      <c r="B44" s="60" t="s">
        <v>20</v>
      </c>
      <c r="D44" s="61" t="s">
        <v>15</v>
      </c>
      <c r="E44" s="6" t="s">
        <v>0</v>
      </c>
      <c r="F44" s="67">
        <v>15</v>
      </c>
      <c r="G44" s="67">
        <v>14</v>
      </c>
      <c r="H44" s="67">
        <v>13</v>
      </c>
      <c r="I44" s="67">
        <v>12</v>
      </c>
      <c r="J44" s="67">
        <v>11</v>
      </c>
      <c r="K44" s="67">
        <v>10</v>
      </c>
      <c r="L44" s="41" t="s">
        <v>21</v>
      </c>
      <c r="M44" s="3"/>
    </row>
    <row r="45" spans="1:18" ht="26.25" x14ac:dyDescent="0.2">
      <c r="A45" s="62" t="s">
        <v>32</v>
      </c>
      <c r="B45" s="68">
        <v>28876</v>
      </c>
      <c r="D45" s="63">
        <v>13</v>
      </c>
      <c r="E45" s="9" t="s">
        <v>1</v>
      </c>
      <c r="F45" s="102">
        <v>0</v>
      </c>
      <c r="G45" s="102">
        <v>0</v>
      </c>
      <c r="H45" s="102">
        <v>1</v>
      </c>
      <c r="I45" s="102">
        <v>9</v>
      </c>
      <c r="J45" s="102">
        <v>104</v>
      </c>
      <c r="K45" s="103">
        <v>526</v>
      </c>
      <c r="L45" s="74">
        <v>640</v>
      </c>
      <c r="M45" s="3"/>
    </row>
    <row r="46" spans="1:18" x14ac:dyDescent="0.2">
      <c r="A46" s="64" t="s">
        <v>33</v>
      </c>
      <c r="B46" s="65">
        <v>21657</v>
      </c>
      <c r="E46" s="104" t="s">
        <v>34</v>
      </c>
      <c r="F46" s="105">
        <v>244584.57500000001</v>
      </c>
      <c r="G46" s="106">
        <v>512713.76000000007</v>
      </c>
      <c r="H46" s="107">
        <v>7992.72</v>
      </c>
      <c r="I46" s="107">
        <v>394.31080000000003</v>
      </c>
      <c r="J46" s="107">
        <v>35.306165691775099</v>
      </c>
      <c r="K46" s="108">
        <v>6.4772266929435593</v>
      </c>
      <c r="L46" s="37"/>
      <c r="M46" s="54"/>
    </row>
    <row r="47" spans="1:18" x14ac:dyDescent="0.2">
      <c r="A47" s="23" t="s">
        <v>35</v>
      </c>
      <c r="B47" s="23" t="s">
        <v>36</v>
      </c>
      <c r="E47" s="109" t="s">
        <v>3</v>
      </c>
      <c r="F47" s="79">
        <v>0</v>
      </c>
      <c r="G47" s="80">
        <v>0</v>
      </c>
      <c r="H47" s="80">
        <v>7992.72</v>
      </c>
      <c r="I47" s="80">
        <v>3548.7972000000004</v>
      </c>
      <c r="J47" s="80">
        <v>3671.8412319446102</v>
      </c>
      <c r="K47" s="81">
        <v>3407.0212404883123</v>
      </c>
      <c r="L47" s="55" t="s">
        <v>37</v>
      </c>
      <c r="M47" s="45">
        <v>18620.379672432922</v>
      </c>
      <c r="P47" s="27" t="str">
        <f>IF(A44="","",+A44)</f>
        <v>J05</v>
      </c>
      <c r="Q47" s="27">
        <f>+M47</f>
        <v>18620.379672432922</v>
      </c>
      <c r="R47" s="26">
        <f>+M48</f>
        <v>0.85978573544040826</v>
      </c>
    </row>
    <row r="48" spans="1:18" ht="23.25" x14ac:dyDescent="0.2">
      <c r="A48" s="110">
        <v>2</v>
      </c>
      <c r="B48" s="110">
        <v>1</v>
      </c>
      <c r="E48" s="109" t="s">
        <v>4</v>
      </c>
      <c r="F48" s="83">
        <v>0</v>
      </c>
      <c r="G48" s="84">
        <v>0</v>
      </c>
      <c r="H48" s="84">
        <v>0.36905942651336754</v>
      </c>
      <c r="I48" s="84">
        <v>0.16386374844161244</v>
      </c>
      <c r="J48" s="84">
        <v>0.16954523858081036</v>
      </c>
      <c r="K48" s="85">
        <v>0.157317321904618</v>
      </c>
      <c r="L48" s="55" t="s">
        <v>38</v>
      </c>
      <c r="M48" s="56">
        <v>0.85978573544040826</v>
      </c>
    </row>
    <row r="49" spans="1:18" ht="18" customHeight="1" x14ac:dyDescent="0.2">
      <c r="E49" s="9" t="s">
        <v>39</v>
      </c>
      <c r="F49" s="87">
        <v>0</v>
      </c>
      <c r="L49" s="55" t="s">
        <v>40</v>
      </c>
      <c r="M49" s="88">
        <v>-3036.6203275670778</v>
      </c>
      <c r="O49" s="113">
        <v>6717.2831308355417</v>
      </c>
    </row>
    <row r="50" spans="1:18" ht="26.25" x14ac:dyDescent="0.4">
      <c r="A50" s="52" t="s">
        <v>28</v>
      </c>
      <c r="B50" s="52"/>
      <c r="D50" s="66" t="s">
        <v>29</v>
      </c>
      <c r="E50" s="53"/>
      <c r="F50" s="53"/>
      <c r="G50" s="53"/>
      <c r="H50" s="53"/>
      <c r="I50" s="53"/>
      <c r="J50" s="53"/>
      <c r="K50" s="53"/>
      <c r="L50" s="53"/>
      <c r="M50" s="53"/>
    </row>
    <row r="51" spans="1:18" ht="30" x14ac:dyDescent="0.2">
      <c r="A51" s="59" t="s">
        <v>47</v>
      </c>
      <c r="B51" s="60" t="s">
        <v>20</v>
      </c>
      <c r="D51" s="61" t="s">
        <v>15</v>
      </c>
      <c r="E51" s="6" t="s">
        <v>0</v>
      </c>
      <c r="F51" s="67">
        <v>15</v>
      </c>
      <c r="G51" s="67">
        <v>14</v>
      </c>
      <c r="H51" s="67">
        <v>13</v>
      </c>
      <c r="I51" s="67">
        <v>12</v>
      </c>
      <c r="J51" s="67">
        <v>11</v>
      </c>
      <c r="K51" s="67">
        <v>10</v>
      </c>
      <c r="L51" s="41" t="s">
        <v>21</v>
      </c>
      <c r="M51" s="3"/>
    </row>
    <row r="52" spans="1:18" ht="26.25" x14ac:dyDescent="0.2">
      <c r="A52" s="62" t="s">
        <v>32</v>
      </c>
      <c r="B52" s="68">
        <v>23633</v>
      </c>
      <c r="D52" s="63">
        <v>12</v>
      </c>
      <c r="E52" s="9" t="s">
        <v>1</v>
      </c>
      <c r="F52" s="69">
        <v>0</v>
      </c>
      <c r="G52" s="70">
        <v>0</v>
      </c>
      <c r="H52" s="71">
        <v>0</v>
      </c>
      <c r="I52" s="72">
        <v>3</v>
      </c>
      <c r="J52" s="72">
        <v>94</v>
      </c>
      <c r="K52" s="73">
        <v>587</v>
      </c>
      <c r="L52" s="74">
        <v>684</v>
      </c>
      <c r="M52" s="3"/>
    </row>
    <row r="53" spans="1:18" x14ac:dyDescent="0.2">
      <c r="A53" s="64" t="s">
        <v>33</v>
      </c>
      <c r="B53" s="65">
        <v>17724.75</v>
      </c>
      <c r="E53" s="33" t="s">
        <v>34</v>
      </c>
      <c r="F53" s="75">
        <v>75491.225000000006</v>
      </c>
      <c r="G53" s="76">
        <v>151981.28000000003</v>
      </c>
      <c r="H53" s="76">
        <v>2163.1799999999998</v>
      </c>
      <c r="I53" s="76">
        <v>56.27714476317545</v>
      </c>
      <c r="J53" s="77">
        <v>5.4269835960115795</v>
      </c>
      <c r="K53" s="78">
        <v>0</v>
      </c>
      <c r="L53" s="37"/>
      <c r="M53" s="54"/>
    </row>
    <row r="54" spans="1:18" x14ac:dyDescent="0.2">
      <c r="A54" s="23" t="s">
        <v>35</v>
      </c>
      <c r="B54" s="23" t="s">
        <v>36</v>
      </c>
      <c r="E54" s="9" t="s">
        <v>3</v>
      </c>
      <c r="F54" s="79">
        <v>0</v>
      </c>
      <c r="G54" s="80">
        <v>0</v>
      </c>
      <c r="H54" s="80">
        <v>0</v>
      </c>
      <c r="I54" s="80">
        <v>168.83143428952636</v>
      </c>
      <c r="J54" s="80">
        <v>510.13645802508847</v>
      </c>
      <c r="K54" s="81">
        <v>0</v>
      </c>
      <c r="L54" s="55" t="s">
        <v>37</v>
      </c>
      <c r="M54" s="45">
        <v>678.9678923146148</v>
      </c>
      <c r="P54" s="27" t="str">
        <f>IF(A51="","",+A51)</f>
        <v>J06</v>
      </c>
      <c r="Q54" s="27">
        <f>+M54</f>
        <v>678.9678923146148</v>
      </c>
      <c r="R54" s="26">
        <f>+M55</f>
        <v>3.8306204167314901E-2</v>
      </c>
    </row>
    <row r="55" spans="1:18" ht="23.25" x14ac:dyDescent="0.2">
      <c r="A55" s="82">
        <v>2</v>
      </c>
      <c r="B55" s="82">
        <v>1</v>
      </c>
      <c r="E55" s="9" t="s">
        <v>4</v>
      </c>
      <c r="F55" s="83">
        <v>0</v>
      </c>
      <c r="G55" s="84">
        <v>0</v>
      </c>
      <c r="H55" s="84">
        <v>0</v>
      </c>
      <c r="I55" s="84">
        <v>9.5251800047688323E-3</v>
      </c>
      <c r="J55" s="84">
        <v>2.8781024162546073E-2</v>
      </c>
      <c r="K55" s="85">
        <v>0</v>
      </c>
      <c r="L55" s="55" t="s">
        <v>38</v>
      </c>
      <c r="M55" s="56">
        <v>3.8306204167314901E-2</v>
      </c>
    </row>
    <row r="56" spans="1:18" ht="18.75" customHeight="1" x14ac:dyDescent="0.35">
      <c r="E56" s="9" t="s">
        <v>39</v>
      </c>
      <c r="F56" s="87">
        <v>0</v>
      </c>
      <c r="G56" s="57"/>
      <c r="L56" s="55" t="s">
        <v>40</v>
      </c>
      <c r="M56" s="86">
        <v>-17045.782107685387</v>
      </c>
      <c r="O56" s="113">
        <v>3958.1131964519118</v>
      </c>
    </row>
    <row r="57" spans="1:18" ht="26.25" x14ac:dyDescent="0.4">
      <c r="A57" s="52"/>
      <c r="B57" s="52"/>
      <c r="D57" s="66"/>
      <c r="E57" s="53"/>
      <c r="F57" s="53"/>
      <c r="G57" s="53"/>
      <c r="H57" s="53"/>
      <c r="I57" s="53"/>
      <c r="J57" s="53"/>
      <c r="K57" s="53"/>
      <c r="L57" s="53"/>
      <c r="M57" s="53"/>
    </row>
    <row r="58" spans="1:18" ht="26.25" x14ac:dyDescent="0.2">
      <c r="A58" s="59" t="s">
        <v>48</v>
      </c>
      <c r="B58" s="60"/>
      <c r="D58" s="61"/>
      <c r="E58" s="6"/>
      <c r="F58" s="67"/>
      <c r="G58" s="67"/>
      <c r="H58" s="67"/>
      <c r="I58" s="67"/>
      <c r="J58" s="67"/>
      <c r="K58" s="67"/>
      <c r="L58" s="127" t="s">
        <v>49</v>
      </c>
      <c r="M58" s="3"/>
    </row>
    <row r="59" spans="1:18" ht="26.25" x14ac:dyDescent="0.2">
      <c r="A59" s="62"/>
      <c r="B59" s="68"/>
      <c r="D59" s="63"/>
      <c r="E59" s="9"/>
      <c r="F59" s="69"/>
      <c r="G59" s="70"/>
      <c r="H59" s="71"/>
      <c r="I59" s="72"/>
      <c r="J59" s="72"/>
      <c r="K59" s="73"/>
      <c r="L59" s="127" t="s">
        <v>49</v>
      </c>
      <c r="M59" s="3"/>
    </row>
    <row r="60" spans="1:18" x14ac:dyDescent="0.2">
      <c r="A60" s="64"/>
      <c r="B60" s="65"/>
      <c r="E60" s="33"/>
      <c r="F60" s="75"/>
      <c r="G60" s="76"/>
      <c r="H60" s="76"/>
      <c r="I60" s="76"/>
      <c r="J60" s="77"/>
      <c r="K60" s="78"/>
      <c r="L60" s="127" t="s">
        <v>49</v>
      </c>
      <c r="M60" s="54"/>
    </row>
    <row r="61" spans="1:18" x14ac:dyDescent="0.2">
      <c r="A61" s="23"/>
      <c r="B61" s="23"/>
      <c r="E61" s="9"/>
      <c r="F61" s="79"/>
      <c r="G61" s="80"/>
      <c r="H61" s="80"/>
      <c r="I61" s="80"/>
      <c r="J61" s="80"/>
      <c r="K61" s="81"/>
      <c r="L61" s="127" t="s">
        <v>49</v>
      </c>
      <c r="M61" s="45"/>
      <c r="P61" s="27" t="str">
        <f>IF(A58="","",+A58)</f>
        <v>`07</v>
      </c>
      <c r="Q61" s="27">
        <f>+M61</f>
        <v>0</v>
      </c>
      <c r="R61" s="26">
        <f>+M62</f>
        <v>0</v>
      </c>
    </row>
    <row r="62" spans="1:18" ht="23.25" x14ac:dyDescent="0.2">
      <c r="A62" s="82"/>
      <c r="B62" s="82"/>
      <c r="E62" s="9"/>
      <c r="F62" s="83"/>
      <c r="G62" s="84"/>
      <c r="H62" s="84"/>
      <c r="I62" s="84"/>
      <c r="J62" s="84"/>
      <c r="K62" s="85"/>
      <c r="L62" s="127" t="s">
        <v>49</v>
      </c>
      <c r="M62" s="56"/>
    </row>
    <row r="63" spans="1:18" ht="18" customHeight="1" x14ac:dyDescent="0.35">
      <c r="E63" s="9"/>
      <c r="F63" s="87"/>
      <c r="G63" s="57"/>
      <c r="L63" s="55"/>
      <c r="M63" s="86"/>
      <c r="O63" s="113">
        <v>421.42361835465636</v>
      </c>
    </row>
    <row r="64" spans="1:18" ht="26.25" x14ac:dyDescent="0.4">
      <c r="A64" s="52" t="s">
        <v>28</v>
      </c>
      <c r="B64" s="52"/>
      <c r="D64" s="66" t="s">
        <v>29</v>
      </c>
      <c r="E64" s="53"/>
      <c r="F64" s="53"/>
      <c r="G64" s="53"/>
      <c r="H64" s="53"/>
      <c r="I64" s="53"/>
      <c r="J64" s="53"/>
      <c r="K64" s="53"/>
      <c r="L64" s="53"/>
      <c r="M64" s="53"/>
    </row>
    <row r="65" spans="1:18" ht="30" x14ac:dyDescent="0.2">
      <c r="A65" s="59" t="s">
        <v>46</v>
      </c>
      <c r="B65" s="60" t="s">
        <v>20</v>
      </c>
      <c r="D65" s="61" t="s">
        <v>15</v>
      </c>
      <c r="E65" s="6" t="s">
        <v>0</v>
      </c>
      <c r="F65" s="67">
        <v>15</v>
      </c>
      <c r="G65" s="67">
        <v>14</v>
      </c>
      <c r="H65" s="67">
        <v>13</v>
      </c>
      <c r="I65" s="67">
        <v>12</v>
      </c>
      <c r="J65" s="67">
        <v>11</v>
      </c>
      <c r="K65" s="67">
        <v>10</v>
      </c>
      <c r="L65" s="41" t="s">
        <v>21</v>
      </c>
      <c r="M65" s="3"/>
    </row>
    <row r="66" spans="1:18" ht="26.1" customHeight="1" x14ac:dyDescent="0.2">
      <c r="A66" s="62" t="s">
        <v>32</v>
      </c>
      <c r="B66" s="68">
        <v>24861</v>
      </c>
      <c r="D66" s="63">
        <v>12</v>
      </c>
      <c r="E66" s="9" t="s">
        <v>1</v>
      </c>
      <c r="F66" s="69">
        <v>0</v>
      </c>
      <c r="G66" s="70">
        <v>0</v>
      </c>
      <c r="H66" s="71">
        <v>0</v>
      </c>
      <c r="I66" s="72">
        <v>5</v>
      </c>
      <c r="J66" s="72">
        <v>59</v>
      </c>
      <c r="K66" s="73">
        <v>306</v>
      </c>
      <c r="L66" s="74">
        <v>370</v>
      </c>
      <c r="M66" s="3"/>
    </row>
    <row r="67" spans="1:18" x14ac:dyDescent="0.2">
      <c r="A67" s="64" t="s">
        <v>33</v>
      </c>
      <c r="B67" s="65">
        <v>18645.75</v>
      </c>
      <c r="E67" s="33" t="s">
        <v>34</v>
      </c>
      <c r="F67" s="75">
        <v>103824.53</v>
      </c>
      <c r="G67" s="76">
        <v>31941.51</v>
      </c>
      <c r="H67" s="76">
        <v>404.66</v>
      </c>
      <c r="I67" s="76">
        <v>34.470330935251802</v>
      </c>
      <c r="J67" s="77">
        <v>5.3558374681507308</v>
      </c>
      <c r="K67" s="78">
        <v>1.6045121584440756</v>
      </c>
      <c r="L67" s="37"/>
      <c r="M67" s="54"/>
    </row>
    <row r="68" spans="1:18" x14ac:dyDescent="0.2">
      <c r="A68" s="23" t="s">
        <v>35</v>
      </c>
      <c r="B68" s="23" t="s">
        <v>36</v>
      </c>
      <c r="E68" s="9" t="s">
        <v>3</v>
      </c>
      <c r="F68" s="79">
        <v>0</v>
      </c>
      <c r="G68" s="80">
        <v>0</v>
      </c>
      <c r="H68" s="80">
        <v>0</v>
      </c>
      <c r="I68" s="80">
        <v>172.35165467625902</v>
      </c>
      <c r="J68" s="80">
        <v>315.99441062089312</v>
      </c>
      <c r="K68" s="81">
        <v>490.98072048388713</v>
      </c>
      <c r="L68" s="55" t="s">
        <v>37</v>
      </c>
      <c r="M68" s="45">
        <v>979.32678578103923</v>
      </c>
      <c r="P68" s="27" t="str">
        <f>IF(A65="","",+A65)</f>
        <v>J08</v>
      </c>
      <c r="Q68" s="27">
        <f>+M68</f>
        <v>979.32678578103923</v>
      </c>
      <c r="R68" s="26">
        <f>+M69</f>
        <v>5.2522788613010428E-2</v>
      </c>
    </row>
    <row r="69" spans="1:18" ht="23.25" x14ac:dyDescent="0.2">
      <c r="A69" s="82">
        <v>2</v>
      </c>
      <c r="B69" s="82">
        <v>1</v>
      </c>
      <c r="E69" s="9" t="s">
        <v>4</v>
      </c>
      <c r="F69" s="83">
        <v>0</v>
      </c>
      <c r="G69" s="84">
        <v>0</v>
      </c>
      <c r="H69" s="84">
        <v>0</v>
      </c>
      <c r="I69" s="84">
        <v>9.243482009372592E-3</v>
      </c>
      <c r="J69" s="84">
        <v>1.6947262009889285E-2</v>
      </c>
      <c r="K69" s="85">
        <v>2.6332044593748556E-2</v>
      </c>
      <c r="L69" s="55" t="s">
        <v>38</v>
      </c>
      <c r="M69" s="56">
        <v>5.2522788613010428E-2</v>
      </c>
    </row>
    <row r="70" spans="1:18" ht="18" customHeight="1" x14ac:dyDescent="0.2">
      <c r="E70" s="9" t="s">
        <v>39</v>
      </c>
      <c r="F70" s="87">
        <v>0</v>
      </c>
      <c r="L70" s="55" t="s">
        <v>40</v>
      </c>
      <c r="M70" s="88">
        <v>-17666.423214218961</v>
      </c>
      <c r="O70" s="113">
        <v>-878.97781695832964</v>
      </c>
    </row>
    <row r="71" spans="1:18" ht="26.25" x14ac:dyDescent="0.4">
      <c r="A71" s="52" t="s">
        <v>28</v>
      </c>
      <c r="B71" s="52"/>
      <c r="D71" s="66" t="s">
        <v>29</v>
      </c>
      <c r="E71" s="53"/>
      <c r="F71" s="53"/>
      <c r="G71" s="53"/>
      <c r="H71" s="53"/>
      <c r="I71" s="53"/>
      <c r="J71" s="53"/>
      <c r="K71" s="53"/>
      <c r="L71" s="53"/>
      <c r="M71" s="53"/>
    </row>
    <row r="72" spans="1:18" ht="30" x14ac:dyDescent="0.2">
      <c r="A72" s="59" t="s">
        <v>50</v>
      </c>
      <c r="B72" s="60" t="s">
        <v>20</v>
      </c>
      <c r="D72" s="61" t="s">
        <v>15</v>
      </c>
      <c r="E72" s="6" t="s">
        <v>0</v>
      </c>
      <c r="F72" s="67">
        <v>15</v>
      </c>
      <c r="G72" s="67">
        <v>14</v>
      </c>
      <c r="H72" s="67">
        <v>13</v>
      </c>
      <c r="I72" s="67">
        <v>12</v>
      </c>
      <c r="J72" s="67">
        <v>11</v>
      </c>
      <c r="K72" s="67">
        <v>10</v>
      </c>
      <c r="L72" s="41" t="s">
        <v>21</v>
      </c>
      <c r="M72" s="3"/>
    </row>
    <row r="73" spans="1:18" ht="26.25" x14ac:dyDescent="0.2">
      <c r="A73" s="62" t="s">
        <v>32</v>
      </c>
      <c r="B73" s="68">
        <v>26055</v>
      </c>
      <c r="D73" s="63">
        <v>13</v>
      </c>
      <c r="E73" s="9" t="s">
        <v>1</v>
      </c>
      <c r="F73" s="69">
        <v>0</v>
      </c>
      <c r="G73" s="70">
        <v>0</v>
      </c>
      <c r="H73" s="71">
        <v>3</v>
      </c>
      <c r="I73" s="72">
        <v>37</v>
      </c>
      <c r="J73" s="72">
        <v>225</v>
      </c>
      <c r="K73" s="73">
        <v>893</v>
      </c>
      <c r="L73" s="74">
        <v>1158</v>
      </c>
      <c r="M73" s="3"/>
    </row>
    <row r="74" spans="1:18" x14ac:dyDescent="0.2">
      <c r="A74" s="64" t="s">
        <v>33</v>
      </c>
      <c r="B74" s="65">
        <v>19541.25</v>
      </c>
      <c r="E74" s="33" t="s">
        <v>34</v>
      </c>
      <c r="F74" s="75">
        <v>215739.30499999999</v>
      </c>
      <c r="G74" s="76">
        <v>451177.18400000001</v>
      </c>
      <c r="H74" s="76">
        <v>6182.7164285714289</v>
      </c>
      <c r="I74" s="76">
        <v>432.78748333333334</v>
      </c>
      <c r="J74" s="77">
        <v>51.467472745292369</v>
      </c>
      <c r="K74" s="78">
        <v>10.183730137971621</v>
      </c>
      <c r="L74" s="37"/>
      <c r="M74" s="54"/>
    </row>
    <row r="75" spans="1:18" x14ac:dyDescent="0.2">
      <c r="A75" s="23" t="s">
        <v>35</v>
      </c>
      <c r="B75" s="23" t="s">
        <v>36</v>
      </c>
      <c r="E75" s="9" t="s">
        <v>3</v>
      </c>
      <c r="F75" s="79">
        <v>0</v>
      </c>
      <c r="G75" s="80">
        <v>0</v>
      </c>
      <c r="H75" s="80">
        <v>18548.149285714288</v>
      </c>
      <c r="I75" s="80">
        <v>16013.136883333334</v>
      </c>
      <c r="J75" s="80">
        <v>11580.181367690782</v>
      </c>
      <c r="K75" s="81">
        <v>9094.071013208657</v>
      </c>
      <c r="L75" s="55" t="s">
        <v>37</v>
      </c>
      <c r="M75" s="45">
        <v>55235.538549947058</v>
      </c>
      <c r="P75" s="27" t="str">
        <f>IF(A72="","",+A72)</f>
        <v>J09</v>
      </c>
      <c r="Q75" s="27">
        <f>+M75</f>
        <v>55235.538549947058</v>
      </c>
      <c r="R75" s="26">
        <f>+M76</f>
        <v>2.8266123482349932</v>
      </c>
    </row>
    <row r="76" spans="1:18" ht="23.25" x14ac:dyDescent="0.2">
      <c r="A76" s="82">
        <v>1</v>
      </c>
      <c r="B76" s="82">
        <v>2</v>
      </c>
      <c r="E76" s="9" t="s">
        <v>4</v>
      </c>
      <c r="F76" s="83">
        <v>0</v>
      </c>
      <c r="G76" s="84">
        <v>0</v>
      </c>
      <c r="H76" s="84">
        <v>0.94917926364558503</v>
      </c>
      <c r="I76" s="84">
        <v>0.81945304846585221</v>
      </c>
      <c r="J76" s="84">
        <v>0.59260187386634844</v>
      </c>
      <c r="K76" s="85">
        <v>0.46537816225720757</v>
      </c>
      <c r="L76" s="55" t="s">
        <v>38</v>
      </c>
      <c r="M76" s="56">
        <v>2.8266123482349932</v>
      </c>
    </row>
    <row r="77" spans="1:18" ht="18.75" customHeight="1" x14ac:dyDescent="0.35">
      <c r="E77" s="9" t="s">
        <v>39</v>
      </c>
      <c r="F77" s="87">
        <v>0</v>
      </c>
      <c r="G77" s="57"/>
      <c r="L77" s="55" t="s">
        <v>40</v>
      </c>
      <c r="M77" s="86">
        <v>35694.288549947058</v>
      </c>
      <c r="O77" s="113">
        <v>-2931.9447899185261</v>
      </c>
    </row>
    <row r="78" spans="1:18" ht="26.25" x14ac:dyDescent="0.4">
      <c r="A78" s="52" t="s">
        <v>28</v>
      </c>
      <c r="B78" s="52"/>
      <c r="D78" s="66" t="s">
        <v>29</v>
      </c>
      <c r="E78" s="53"/>
      <c r="F78" s="53"/>
      <c r="G78" s="53"/>
      <c r="H78" s="53"/>
      <c r="I78" s="53"/>
      <c r="J78" s="53"/>
      <c r="K78" s="53"/>
      <c r="L78" s="53"/>
      <c r="M78" s="53"/>
    </row>
    <row r="79" spans="1:18" ht="30" x14ac:dyDescent="0.2">
      <c r="A79" s="59" t="s">
        <v>51</v>
      </c>
      <c r="B79" s="60" t="s">
        <v>20</v>
      </c>
      <c r="D79" s="61" t="s">
        <v>15</v>
      </c>
      <c r="E79" s="6" t="s">
        <v>0</v>
      </c>
      <c r="F79" s="67">
        <v>15</v>
      </c>
      <c r="G79" s="67">
        <v>14</v>
      </c>
      <c r="H79" s="67">
        <v>13</v>
      </c>
      <c r="I79" s="67">
        <v>12</v>
      </c>
      <c r="J79" s="67">
        <v>11</v>
      </c>
      <c r="K79" s="67">
        <v>10</v>
      </c>
      <c r="L79" s="41" t="s">
        <v>21</v>
      </c>
      <c r="M79" s="3"/>
    </row>
    <row r="80" spans="1:18" ht="26.25" x14ac:dyDescent="0.2">
      <c r="A80" s="62" t="s">
        <v>32</v>
      </c>
      <c r="B80" s="68">
        <v>6435</v>
      </c>
      <c r="D80" s="63">
        <v>13</v>
      </c>
      <c r="E80" s="9" t="s">
        <v>1</v>
      </c>
      <c r="F80" s="69">
        <v>0</v>
      </c>
      <c r="G80" s="70">
        <v>0</v>
      </c>
      <c r="H80" s="71">
        <v>9</v>
      </c>
      <c r="I80" s="72">
        <v>40</v>
      </c>
      <c r="J80" s="72">
        <v>199</v>
      </c>
      <c r="K80" s="73">
        <v>655</v>
      </c>
      <c r="L80" s="74">
        <v>903</v>
      </c>
      <c r="M80" s="3"/>
    </row>
    <row r="81" spans="1:18" x14ac:dyDescent="0.2">
      <c r="A81" s="64" t="s">
        <v>33</v>
      </c>
      <c r="B81" s="65">
        <v>4826.25</v>
      </c>
      <c r="E81" s="33" t="s">
        <v>34</v>
      </c>
      <c r="F81" s="75">
        <v>80809.505000000005</v>
      </c>
      <c r="G81" s="76">
        <v>7467.64</v>
      </c>
      <c r="H81" s="76">
        <v>76.9302451394759</v>
      </c>
      <c r="I81" s="76">
        <v>5.427019030006563</v>
      </c>
      <c r="J81" s="77">
        <v>1.0177223200960535</v>
      </c>
      <c r="K81" s="78">
        <v>0</v>
      </c>
      <c r="L81" s="37"/>
      <c r="M81" s="54"/>
    </row>
    <row r="82" spans="1:18" x14ac:dyDescent="0.2">
      <c r="A82" s="23" t="s">
        <v>35</v>
      </c>
      <c r="B82" s="23" t="s">
        <v>36</v>
      </c>
      <c r="E82" s="9" t="s">
        <v>3</v>
      </c>
      <c r="F82" s="79">
        <v>0</v>
      </c>
      <c r="G82" s="80">
        <v>0</v>
      </c>
      <c r="H82" s="80">
        <v>692.37220625528312</v>
      </c>
      <c r="I82" s="80">
        <v>217.08076120026251</v>
      </c>
      <c r="J82" s="80">
        <v>202.52674169911464</v>
      </c>
      <c r="K82" s="81">
        <v>0</v>
      </c>
      <c r="L82" s="55" t="s">
        <v>37</v>
      </c>
      <c r="M82" s="45">
        <v>1111.9797091546602</v>
      </c>
      <c r="P82" s="27" t="str">
        <f>IF(A79="","",+A79)</f>
        <v>J10</v>
      </c>
      <c r="Q82" s="27">
        <f>+M82</f>
        <v>1111.9797091546602</v>
      </c>
      <c r="R82" s="26">
        <f>+M83</f>
        <v>0.23040242613927173</v>
      </c>
    </row>
    <row r="83" spans="1:18" ht="23.25" x14ac:dyDescent="0.2">
      <c r="A83" s="82">
        <v>2</v>
      </c>
      <c r="B83" s="82">
        <v>1</v>
      </c>
      <c r="E83" s="9" t="s">
        <v>4</v>
      </c>
      <c r="F83" s="83">
        <v>0</v>
      </c>
      <c r="G83" s="84">
        <v>0</v>
      </c>
      <c r="H83" s="84">
        <v>0.14345966459575926</v>
      </c>
      <c r="I83" s="84">
        <v>4.4979178699873092E-2</v>
      </c>
      <c r="J83" s="84">
        <v>4.1963582843639394E-2</v>
      </c>
      <c r="K83" s="85">
        <v>0</v>
      </c>
      <c r="L83" s="55" t="s">
        <v>38</v>
      </c>
      <c r="M83" s="56">
        <v>0.23040242613927173</v>
      </c>
    </row>
    <row r="84" spans="1:18" ht="18" customHeight="1" x14ac:dyDescent="0.35">
      <c r="E84" s="9" t="s">
        <v>39</v>
      </c>
      <c r="F84" s="87">
        <v>0</v>
      </c>
      <c r="G84" s="57"/>
      <c r="L84" s="55" t="s">
        <v>40</v>
      </c>
      <c r="M84" s="86">
        <v>-3714.2702908453398</v>
      </c>
      <c r="O84" s="113">
        <v>927.93751266392064</v>
      </c>
    </row>
    <row r="85" spans="1:18" ht="26.25" x14ac:dyDescent="0.4">
      <c r="A85" s="52" t="s">
        <v>28</v>
      </c>
      <c r="B85" s="52"/>
      <c r="D85" s="101" t="s">
        <v>29</v>
      </c>
      <c r="E85" s="53"/>
      <c r="F85" s="53"/>
      <c r="G85" s="53"/>
      <c r="H85" s="53"/>
      <c r="I85" s="53"/>
      <c r="J85" s="53"/>
      <c r="K85" s="53"/>
      <c r="L85" s="53"/>
      <c r="M85" s="53"/>
    </row>
    <row r="86" spans="1:18" ht="30" x14ac:dyDescent="0.2">
      <c r="A86" s="59" t="s">
        <v>52</v>
      </c>
      <c r="B86" s="60" t="s">
        <v>20</v>
      </c>
      <c r="D86" s="61" t="s">
        <v>15</v>
      </c>
      <c r="E86" s="6" t="s">
        <v>0</v>
      </c>
      <c r="F86" s="67">
        <v>15</v>
      </c>
      <c r="G86" s="67">
        <v>14</v>
      </c>
      <c r="H86" s="67">
        <v>13</v>
      </c>
      <c r="I86" s="67">
        <v>12</v>
      </c>
      <c r="J86" s="67">
        <v>11</v>
      </c>
      <c r="K86" s="67">
        <v>10</v>
      </c>
      <c r="L86" s="41" t="s">
        <v>21</v>
      </c>
      <c r="M86" s="3"/>
    </row>
    <row r="87" spans="1:18" ht="26.25" x14ac:dyDescent="0.2">
      <c r="A87" s="62" t="s">
        <v>32</v>
      </c>
      <c r="B87" s="68">
        <v>23939</v>
      </c>
      <c r="D87" s="63">
        <v>13</v>
      </c>
      <c r="E87" s="9" t="s">
        <v>1</v>
      </c>
      <c r="F87" s="73">
        <v>0</v>
      </c>
      <c r="G87" s="114">
        <v>0</v>
      </c>
      <c r="H87" s="73">
        <v>1</v>
      </c>
      <c r="I87" s="73">
        <v>24</v>
      </c>
      <c r="J87" s="73">
        <v>228</v>
      </c>
      <c r="K87" s="73">
        <v>1075</v>
      </c>
      <c r="L87" s="74">
        <v>1328</v>
      </c>
      <c r="M87" s="3"/>
    </row>
    <row r="88" spans="1:18" x14ac:dyDescent="0.2">
      <c r="A88" s="64" t="s">
        <v>33</v>
      </c>
      <c r="B88" s="65">
        <v>17954.25</v>
      </c>
      <c r="E88" s="33" t="s">
        <v>34</v>
      </c>
      <c r="F88" s="75">
        <v>1737034.04</v>
      </c>
      <c r="G88" s="76">
        <v>247916.96000000002</v>
      </c>
      <c r="H88" s="76">
        <v>3471.0222222222219</v>
      </c>
      <c r="I88" s="76">
        <v>253.062601260126</v>
      </c>
      <c r="J88" s="77">
        <v>36.270740549606501</v>
      </c>
      <c r="K88" s="78">
        <v>9.5126350665463573</v>
      </c>
      <c r="L88" s="37"/>
      <c r="M88" s="54"/>
    </row>
    <row r="89" spans="1:18" x14ac:dyDescent="0.2">
      <c r="A89" s="23" t="s">
        <v>35</v>
      </c>
      <c r="B89" s="23" t="s">
        <v>36</v>
      </c>
      <c r="E89" s="9" t="s">
        <v>3</v>
      </c>
      <c r="F89" s="79">
        <v>0</v>
      </c>
      <c r="G89" s="80">
        <v>0</v>
      </c>
      <c r="H89" s="80">
        <v>3471.0222222222219</v>
      </c>
      <c r="I89" s="80">
        <v>6073.5024302430238</v>
      </c>
      <c r="J89" s="80">
        <v>8269.7288453102828</v>
      </c>
      <c r="K89" s="81">
        <v>10226.082696537334</v>
      </c>
      <c r="L89" s="55" t="s">
        <v>37</v>
      </c>
      <c r="M89" s="45">
        <v>28040.336194312862</v>
      </c>
      <c r="P89" s="27" t="str">
        <f>IF(A86="","",+A86)</f>
        <v>J11</v>
      </c>
      <c r="Q89" s="27">
        <f>+M89</f>
        <v>28040.336194312862</v>
      </c>
      <c r="R89" s="26">
        <f>+M90</f>
        <v>1.5617659436797895</v>
      </c>
    </row>
    <row r="90" spans="1:18" ht="23.25" x14ac:dyDescent="0.2">
      <c r="A90" s="110">
        <v>1</v>
      </c>
      <c r="B90" s="110">
        <v>2</v>
      </c>
      <c r="E90" s="109" t="s">
        <v>4</v>
      </c>
      <c r="F90" s="83">
        <v>0</v>
      </c>
      <c r="G90" s="84">
        <v>0</v>
      </c>
      <c r="H90" s="84">
        <v>0.19332593799363504</v>
      </c>
      <c r="I90" s="84">
        <v>0.33827658800802168</v>
      </c>
      <c r="J90" s="84">
        <v>0.46060007214505105</v>
      </c>
      <c r="K90" s="85">
        <v>0.56956334553308186</v>
      </c>
      <c r="L90" s="55" t="s">
        <v>38</v>
      </c>
      <c r="M90" s="56">
        <v>1.5617659436797895</v>
      </c>
    </row>
    <row r="91" spans="1:18" ht="18.75" customHeight="1" x14ac:dyDescent="0.2">
      <c r="E91" s="9" t="s">
        <v>39</v>
      </c>
      <c r="F91" s="87">
        <v>0</v>
      </c>
      <c r="L91" s="55" t="s">
        <v>40</v>
      </c>
      <c r="M91" s="88">
        <v>10086.086194312862</v>
      </c>
      <c r="O91" s="113">
        <v>-2473.0189251234442</v>
      </c>
    </row>
    <row r="92" spans="1:18" ht="26.25" x14ac:dyDescent="0.4">
      <c r="A92" s="52" t="s">
        <v>28</v>
      </c>
      <c r="B92" s="52"/>
      <c r="D92" s="101" t="s">
        <v>29</v>
      </c>
      <c r="E92" s="53"/>
      <c r="F92" s="53"/>
      <c r="G92" s="53"/>
      <c r="H92" s="53"/>
      <c r="I92" s="53"/>
      <c r="J92" s="53"/>
      <c r="K92" s="53"/>
      <c r="L92" s="53"/>
      <c r="M92" s="53"/>
    </row>
    <row r="93" spans="1:18" ht="30" x14ac:dyDescent="0.2">
      <c r="A93" s="59" t="s">
        <v>53</v>
      </c>
      <c r="B93" s="60" t="s">
        <v>20</v>
      </c>
      <c r="D93" s="61" t="s">
        <v>15</v>
      </c>
      <c r="E93" s="6" t="s">
        <v>0</v>
      </c>
      <c r="F93" s="67">
        <v>15</v>
      </c>
      <c r="G93" s="67">
        <v>14</v>
      </c>
      <c r="H93" s="67">
        <v>13</v>
      </c>
      <c r="I93" s="67">
        <v>12</v>
      </c>
      <c r="J93" s="67">
        <v>11</v>
      </c>
      <c r="K93" s="67">
        <v>10</v>
      </c>
      <c r="L93" s="41" t="s">
        <v>21</v>
      </c>
      <c r="M93" s="3"/>
    </row>
    <row r="94" spans="1:18" ht="27.75" x14ac:dyDescent="0.2">
      <c r="A94" s="62" t="s">
        <v>32</v>
      </c>
      <c r="B94" s="112">
        <v>26769</v>
      </c>
      <c r="D94" s="63">
        <v>13</v>
      </c>
      <c r="E94" s="9" t="s">
        <v>1</v>
      </c>
      <c r="F94" s="73">
        <v>0</v>
      </c>
      <c r="G94" s="114">
        <v>0</v>
      </c>
      <c r="H94" s="73">
        <v>1</v>
      </c>
      <c r="I94" s="73">
        <v>21</v>
      </c>
      <c r="J94" s="73">
        <v>165</v>
      </c>
      <c r="K94" s="73">
        <v>763</v>
      </c>
      <c r="L94" s="74">
        <v>950</v>
      </c>
      <c r="M94" s="3"/>
    </row>
    <row r="95" spans="1:18" x14ac:dyDescent="0.2">
      <c r="A95" s="64" t="s">
        <v>33</v>
      </c>
      <c r="B95" s="65">
        <v>20076.75</v>
      </c>
      <c r="E95" s="33" t="s">
        <v>34</v>
      </c>
      <c r="F95" s="75">
        <v>115247.68999999999</v>
      </c>
      <c r="G95" s="76">
        <v>46132.511999999995</v>
      </c>
      <c r="H95" s="76">
        <v>713.08670212765946</v>
      </c>
      <c r="I95" s="76">
        <v>60.147940780619116</v>
      </c>
      <c r="J95" s="77">
        <v>8.8035151116951376</v>
      </c>
      <c r="K95" s="78">
        <v>2.4023137916616895</v>
      </c>
      <c r="L95" s="37"/>
      <c r="M95" s="54"/>
    </row>
    <row r="96" spans="1:18" x14ac:dyDescent="0.2">
      <c r="A96" s="23" t="s">
        <v>35</v>
      </c>
      <c r="B96" s="23" t="s">
        <v>36</v>
      </c>
      <c r="E96" s="9" t="s">
        <v>3</v>
      </c>
      <c r="F96" s="79">
        <v>0</v>
      </c>
      <c r="G96" s="80">
        <v>0</v>
      </c>
      <c r="H96" s="80">
        <v>713.08670212765946</v>
      </c>
      <c r="I96" s="80">
        <v>1263.1067563930014</v>
      </c>
      <c r="J96" s="80">
        <v>1452.5799934296977</v>
      </c>
      <c r="K96" s="81">
        <v>1832.965423037869</v>
      </c>
      <c r="L96" s="55" t="s">
        <v>37</v>
      </c>
      <c r="M96" s="45">
        <v>5261.7388749882275</v>
      </c>
      <c r="P96" s="27" t="str">
        <f>IF(A93="","",+A93)</f>
        <v>J12</v>
      </c>
      <c r="Q96" s="27">
        <f>+M96</f>
        <v>5261.7388749882275</v>
      </c>
      <c r="R96" s="26">
        <f>+M97</f>
        <v>0.26208120711709948</v>
      </c>
    </row>
    <row r="97" spans="1:18" ht="23.25" x14ac:dyDescent="0.2">
      <c r="A97" s="110" t="s">
        <v>43</v>
      </c>
      <c r="B97" s="110">
        <v>1</v>
      </c>
      <c r="E97" s="109" t="s">
        <v>4</v>
      </c>
      <c r="F97" s="83">
        <v>0</v>
      </c>
      <c r="G97" s="84">
        <v>0</v>
      </c>
      <c r="H97" s="84">
        <v>3.5518034648419662E-2</v>
      </c>
      <c r="I97" s="84">
        <v>6.2913905706501377E-2</v>
      </c>
      <c r="J97" s="84">
        <v>7.235135136063843E-2</v>
      </c>
      <c r="K97" s="85">
        <v>9.1297915401540045E-2</v>
      </c>
      <c r="L97" s="55" t="s">
        <v>38</v>
      </c>
      <c r="M97" s="56">
        <v>0.26208120711709948</v>
      </c>
    </row>
    <row r="98" spans="1:18" ht="18" customHeight="1" x14ac:dyDescent="0.2">
      <c r="E98" s="9" t="s">
        <v>39</v>
      </c>
      <c r="F98" s="87">
        <v>0</v>
      </c>
      <c r="L98" s="55" t="s">
        <v>40</v>
      </c>
      <c r="M98" s="88">
        <v>-14815.011125011773</v>
      </c>
      <c r="O98" s="113">
        <v>-1701.641788343818</v>
      </c>
    </row>
    <row r="99" spans="1:18" ht="26.25" x14ac:dyDescent="0.4">
      <c r="A99" s="52" t="s">
        <v>28</v>
      </c>
      <c r="B99" s="52"/>
      <c r="D99" s="66" t="s">
        <v>29</v>
      </c>
      <c r="E99" s="53"/>
      <c r="F99" s="53"/>
      <c r="G99" s="53"/>
      <c r="H99" s="53"/>
      <c r="I99" s="53"/>
      <c r="J99" s="53"/>
      <c r="K99" s="53"/>
      <c r="L99" s="53"/>
      <c r="M99" s="53"/>
    </row>
    <row r="100" spans="1:18" ht="30" x14ac:dyDescent="0.2">
      <c r="A100" s="59" t="s">
        <v>54</v>
      </c>
      <c r="B100" s="60" t="s">
        <v>20</v>
      </c>
      <c r="D100" s="61" t="s">
        <v>15</v>
      </c>
      <c r="E100" s="6" t="s">
        <v>0</v>
      </c>
      <c r="F100" s="67">
        <v>15</v>
      </c>
      <c r="G100" s="67">
        <v>14</v>
      </c>
      <c r="H100" s="67">
        <v>13</v>
      </c>
      <c r="I100" s="67">
        <v>12</v>
      </c>
      <c r="J100" s="67">
        <v>11</v>
      </c>
      <c r="K100" s="67">
        <v>10</v>
      </c>
      <c r="L100" s="41" t="s">
        <v>21</v>
      </c>
      <c r="M100" s="3"/>
    </row>
    <row r="101" spans="1:18" ht="26.25" x14ac:dyDescent="0.2">
      <c r="A101" s="62" t="s">
        <v>32</v>
      </c>
      <c r="B101" s="68">
        <v>12441</v>
      </c>
      <c r="D101" s="63">
        <v>13</v>
      </c>
      <c r="E101" s="9" t="s">
        <v>1</v>
      </c>
      <c r="F101" s="69">
        <v>0</v>
      </c>
      <c r="G101" s="114">
        <v>0</v>
      </c>
      <c r="H101" s="73">
        <v>5</v>
      </c>
      <c r="I101" s="73">
        <v>36</v>
      </c>
      <c r="J101" s="73">
        <v>198</v>
      </c>
      <c r="K101" s="73">
        <v>649</v>
      </c>
      <c r="L101" s="74">
        <v>888</v>
      </c>
      <c r="M101" s="3"/>
    </row>
    <row r="102" spans="1:18" x14ac:dyDescent="0.2">
      <c r="A102" s="64" t="s">
        <v>33</v>
      </c>
      <c r="B102" s="65">
        <v>9330.75</v>
      </c>
      <c r="E102" s="33" t="s">
        <v>34</v>
      </c>
      <c r="F102" s="75">
        <v>49032.351999999999</v>
      </c>
      <c r="G102" s="76">
        <v>95535.680000000008</v>
      </c>
      <c r="H102" s="76">
        <v>1508.5458823529414</v>
      </c>
      <c r="I102" s="76">
        <v>98.261379310344836</v>
      </c>
      <c r="J102" s="77">
        <v>11.897265135699374</v>
      </c>
      <c r="K102" s="78">
        <v>2.9268937342644055</v>
      </c>
      <c r="L102" s="37"/>
      <c r="M102" s="54"/>
    </row>
    <row r="103" spans="1:18" x14ac:dyDescent="0.2">
      <c r="A103" s="23" t="s">
        <v>35</v>
      </c>
      <c r="B103" s="23" t="s">
        <v>36</v>
      </c>
      <c r="E103" s="9" t="s">
        <v>3</v>
      </c>
      <c r="F103" s="79">
        <v>0</v>
      </c>
      <c r="G103" s="80">
        <v>0</v>
      </c>
      <c r="H103" s="80">
        <v>7542.729411764707</v>
      </c>
      <c r="I103" s="80">
        <v>3537.4096551724142</v>
      </c>
      <c r="J103" s="80">
        <v>2355.658496868476</v>
      </c>
      <c r="K103" s="81">
        <v>1899.5540335375993</v>
      </c>
      <c r="L103" s="55" t="s">
        <v>37</v>
      </c>
      <c r="M103" s="45"/>
      <c r="P103" s="27" t="str">
        <f>IF(A100="","",+A100)</f>
        <v>J13</v>
      </c>
      <c r="Q103" s="27">
        <f>+M103</f>
        <v>0</v>
      </c>
      <c r="R103" s="26">
        <f>+M104</f>
        <v>1.6435282905814856</v>
      </c>
    </row>
    <row r="104" spans="1:18" ht="23.25" x14ac:dyDescent="0.2">
      <c r="A104" s="82" t="s">
        <v>43</v>
      </c>
      <c r="B104" s="82">
        <v>0</v>
      </c>
      <c r="E104" s="9" t="s">
        <v>4</v>
      </c>
      <c r="F104" s="83">
        <v>0</v>
      </c>
      <c r="G104" s="84">
        <v>0</v>
      </c>
      <c r="H104" s="84">
        <v>0.80837332602038492</v>
      </c>
      <c r="I104" s="84">
        <v>0.3791131104329678</v>
      </c>
      <c r="J104" s="84">
        <v>0.25246185964348805</v>
      </c>
      <c r="K104" s="85">
        <v>0.20357999448464478</v>
      </c>
      <c r="L104" s="55" t="s">
        <v>38</v>
      </c>
      <c r="M104" s="56">
        <v>1.6435282905814856</v>
      </c>
    </row>
    <row r="105" spans="1:18" ht="18.75" customHeight="1" x14ac:dyDescent="0.35">
      <c r="E105" s="9" t="s">
        <v>39</v>
      </c>
      <c r="F105" s="87">
        <v>1</v>
      </c>
      <c r="G105" s="57"/>
      <c r="L105" s="55" t="s">
        <v>40</v>
      </c>
      <c r="M105" s="86">
        <v>6004.6015973431968</v>
      </c>
      <c r="O105" s="113">
        <v>520.57967153218851</v>
      </c>
    </row>
    <row r="106" spans="1:18" ht="26.25" x14ac:dyDescent="0.4">
      <c r="A106" s="52" t="s">
        <v>28</v>
      </c>
      <c r="B106" s="52"/>
      <c r="D106" s="66" t="s">
        <v>29</v>
      </c>
      <c r="E106" s="53"/>
      <c r="F106" s="53"/>
      <c r="G106" s="53"/>
      <c r="H106" s="53"/>
      <c r="I106" s="53"/>
      <c r="J106" s="53"/>
      <c r="K106" s="53"/>
      <c r="L106" s="53"/>
      <c r="M106" s="53"/>
    </row>
    <row r="107" spans="1:18" ht="30" x14ac:dyDescent="0.2">
      <c r="A107" s="59" t="s">
        <v>55</v>
      </c>
      <c r="B107" s="60" t="s">
        <v>20</v>
      </c>
      <c r="D107" s="61" t="s">
        <v>15</v>
      </c>
      <c r="E107" s="6" t="s">
        <v>0</v>
      </c>
      <c r="F107" s="67">
        <v>15</v>
      </c>
      <c r="G107" s="67">
        <v>14</v>
      </c>
      <c r="H107" s="67">
        <v>13</v>
      </c>
      <c r="I107" s="67">
        <v>12</v>
      </c>
      <c r="J107" s="67">
        <v>11</v>
      </c>
      <c r="K107" s="67">
        <v>10</v>
      </c>
      <c r="L107" s="41" t="s">
        <v>21</v>
      </c>
      <c r="M107" s="3"/>
    </row>
    <row r="108" spans="1:18" ht="26.25" x14ac:dyDescent="0.2">
      <c r="A108" s="62" t="s">
        <v>32</v>
      </c>
      <c r="B108" s="68">
        <v>23176</v>
      </c>
      <c r="D108" s="63">
        <v>11</v>
      </c>
      <c r="E108" s="9" t="s">
        <v>1</v>
      </c>
      <c r="F108" s="69">
        <v>0</v>
      </c>
      <c r="G108" s="114">
        <v>0</v>
      </c>
      <c r="H108" s="73">
        <v>0</v>
      </c>
      <c r="I108" s="73">
        <v>0</v>
      </c>
      <c r="J108" s="73">
        <v>14</v>
      </c>
      <c r="K108" s="73">
        <v>126</v>
      </c>
      <c r="L108" s="74">
        <v>140</v>
      </c>
      <c r="M108" s="3"/>
    </row>
    <row r="109" spans="1:18" x14ac:dyDescent="0.2">
      <c r="A109" s="64" t="s">
        <v>33</v>
      </c>
      <c r="B109" s="65">
        <v>17382</v>
      </c>
      <c r="E109" s="33" t="s">
        <v>34</v>
      </c>
      <c r="F109" s="75">
        <v>211946.12</v>
      </c>
      <c r="G109" s="76">
        <v>443085.0560000001</v>
      </c>
      <c r="H109" s="76">
        <v>9441.9500000000007</v>
      </c>
      <c r="I109" s="76">
        <v>627.91</v>
      </c>
      <c r="J109" s="77">
        <v>64.163103448275862</v>
      </c>
      <c r="K109" s="78">
        <v>11.614173279167774</v>
      </c>
      <c r="L109" s="37"/>
      <c r="M109" s="54"/>
    </row>
    <row r="110" spans="1:18" x14ac:dyDescent="0.2">
      <c r="A110" s="23" t="s">
        <v>35</v>
      </c>
      <c r="B110" s="23" t="s">
        <v>36</v>
      </c>
      <c r="E110" s="9" t="s">
        <v>3</v>
      </c>
      <c r="F110" s="79">
        <v>0</v>
      </c>
      <c r="G110" s="80">
        <v>0</v>
      </c>
      <c r="H110" s="80">
        <v>0</v>
      </c>
      <c r="I110" s="80">
        <v>0</v>
      </c>
      <c r="J110" s="80">
        <v>898.28344827586204</v>
      </c>
      <c r="K110" s="81">
        <v>1463.3858331751396</v>
      </c>
      <c r="L110" s="55" t="s">
        <v>37</v>
      </c>
      <c r="M110" s="45">
        <v>2361.6692814510016</v>
      </c>
      <c r="P110" s="27" t="str">
        <f>IF(A107="","",+A107)</f>
        <v>J14</v>
      </c>
      <c r="Q110" s="27">
        <f>+M110</f>
        <v>2361.6692814510016</v>
      </c>
      <c r="R110" s="26">
        <f>+M111</f>
        <v>0.13586867342371428</v>
      </c>
    </row>
    <row r="111" spans="1:18" ht="23.25" x14ac:dyDescent="0.2">
      <c r="A111" s="82">
        <v>1</v>
      </c>
      <c r="B111" s="82">
        <v>1</v>
      </c>
      <c r="E111" s="9" t="s">
        <v>4</v>
      </c>
      <c r="F111" s="83">
        <v>0</v>
      </c>
      <c r="G111" s="84">
        <v>0</v>
      </c>
      <c r="H111" s="84">
        <v>0</v>
      </c>
      <c r="I111" s="84">
        <v>0</v>
      </c>
      <c r="J111" s="84">
        <v>5.1678946512246117E-2</v>
      </c>
      <c r="K111" s="85">
        <v>8.4189726911468157E-2</v>
      </c>
      <c r="L111" s="55" t="s">
        <v>38</v>
      </c>
      <c r="M111" s="56">
        <v>0.13586867342371428</v>
      </c>
    </row>
    <row r="112" spans="1:18" ht="18" customHeight="1" x14ac:dyDescent="0.35">
      <c r="E112" s="9" t="s">
        <v>39</v>
      </c>
      <c r="F112" s="87">
        <v>0</v>
      </c>
      <c r="G112" s="57"/>
      <c r="L112" s="55" t="s">
        <v>40</v>
      </c>
      <c r="M112" s="86">
        <v>-15020.330718548998</v>
      </c>
    </row>
    <row r="113" spans="1:18" ht="26.25" x14ac:dyDescent="0.4">
      <c r="A113" s="52" t="s">
        <v>28</v>
      </c>
      <c r="B113" s="52"/>
      <c r="D113" s="66" t="s">
        <v>29</v>
      </c>
      <c r="E113" s="53"/>
      <c r="F113" s="53"/>
      <c r="G113" s="53"/>
      <c r="H113" s="53"/>
      <c r="I113" s="53"/>
      <c r="J113" s="53"/>
      <c r="K113" s="53"/>
      <c r="L113" s="53"/>
      <c r="M113" s="53"/>
    </row>
    <row r="114" spans="1:18" ht="30" x14ac:dyDescent="0.2">
      <c r="A114" s="59" t="s">
        <v>56</v>
      </c>
      <c r="B114" s="60" t="s">
        <v>20</v>
      </c>
      <c r="D114" s="61" t="s">
        <v>15</v>
      </c>
      <c r="E114" s="6" t="s">
        <v>0</v>
      </c>
      <c r="F114" s="67">
        <v>15</v>
      </c>
      <c r="G114" s="67">
        <v>14</v>
      </c>
      <c r="H114" s="67">
        <v>13</v>
      </c>
      <c r="I114" s="67">
        <v>12</v>
      </c>
      <c r="J114" s="67">
        <v>11</v>
      </c>
      <c r="K114" s="67">
        <v>10</v>
      </c>
      <c r="L114" s="41" t="s">
        <v>21</v>
      </c>
      <c r="M114" s="3"/>
    </row>
    <row r="115" spans="1:18" ht="26.25" x14ac:dyDescent="0.2">
      <c r="A115" s="62" t="s">
        <v>32</v>
      </c>
      <c r="B115" s="68">
        <v>8973</v>
      </c>
      <c r="D115" s="63">
        <v>13</v>
      </c>
      <c r="E115" s="9" t="s">
        <v>1</v>
      </c>
      <c r="F115" s="69">
        <v>0</v>
      </c>
      <c r="G115" s="114">
        <v>0</v>
      </c>
      <c r="H115" s="73">
        <v>1</v>
      </c>
      <c r="I115" s="73">
        <v>60</v>
      </c>
      <c r="J115" s="73">
        <v>449</v>
      </c>
      <c r="K115" s="73">
        <v>1729</v>
      </c>
      <c r="L115" s="74">
        <v>2239</v>
      </c>
      <c r="M115" s="3"/>
    </row>
    <row r="116" spans="1:18" x14ac:dyDescent="0.2">
      <c r="A116" s="64" t="s">
        <v>33</v>
      </c>
      <c r="B116" s="65">
        <v>6729.75</v>
      </c>
      <c r="E116" s="33" t="s">
        <v>34</v>
      </c>
      <c r="F116" s="75">
        <v>1290.94</v>
      </c>
      <c r="G116" s="76">
        <v>79.64</v>
      </c>
      <c r="H116" s="76">
        <v>2.999896071502806</v>
      </c>
      <c r="I116" s="76">
        <v>1.4292921084113692</v>
      </c>
      <c r="J116" s="77">
        <v>0</v>
      </c>
      <c r="K116" s="78">
        <v>0</v>
      </c>
      <c r="L116" s="37"/>
      <c r="M116" s="54"/>
    </row>
    <row r="117" spans="1:18" x14ac:dyDescent="0.2">
      <c r="A117" s="23" t="s">
        <v>35</v>
      </c>
      <c r="B117" s="23" t="s">
        <v>36</v>
      </c>
      <c r="E117" s="9" t="s">
        <v>3</v>
      </c>
      <c r="F117" s="79">
        <v>0</v>
      </c>
      <c r="G117" s="80">
        <v>0</v>
      </c>
      <c r="H117" s="80">
        <v>2.999896071502806</v>
      </c>
      <c r="I117" s="80">
        <v>85.757526504682147</v>
      </c>
      <c r="J117" s="80">
        <v>0</v>
      </c>
      <c r="K117" s="81">
        <v>0</v>
      </c>
      <c r="L117" s="55" t="s">
        <v>37</v>
      </c>
      <c r="M117" s="45">
        <v>88.75742257618495</v>
      </c>
      <c r="P117" s="27" t="str">
        <f>IF(A114="","",+A114)</f>
        <v>J15</v>
      </c>
      <c r="Q117" s="27">
        <f>+M117</f>
        <v>88.75742257618495</v>
      </c>
      <c r="R117" s="26">
        <f>+M118</f>
        <v>1.3188814231759716E-2</v>
      </c>
    </row>
    <row r="118" spans="1:18" ht="23.25" x14ac:dyDescent="0.2">
      <c r="A118" s="82">
        <v>2</v>
      </c>
      <c r="B118" s="82">
        <v>1</v>
      </c>
      <c r="E118" s="9" t="s">
        <v>4</v>
      </c>
      <c r="F118" s="83">
        <v>0</v>
      </c>
      <c r="G118" s="84">
        <v>0</v>
      </c>
      <c r="H118" s="84">
        <v>4.4576634667005551E-4</v>
      </c>
      <c r="I118" s="84">
        <v>1.2743047885089662E-2</v>
      </c>
      <c r="J118" s="84">
        <v>0</v>
      </c>
      <c r="K118" s="85">
        <v>0</v>
      </c>
      <c r="L118" s="55" t="s">
        <v>38</v>
      </c>
      <c r="M118" s="56">
        <v>1.3188814231759716E-2</v>
      </c>
    </row>
    <row r="119" spans="1:18" ht="18" customHeight="1" x14ac:dyDescent="0.35">
      <c r="E119" s="9" t="s">
        <v>39</v>
      </c>
      <c r="F119" s="24">
        <v>0</v>
      </c>
      <c r="G119" s="57"/>
      <c r="L119" s="55" t="s">
        <v>40</v>
      </c>
      <c r="M119" s="86">
        <v>-6640.9925774238154</v>
      </c>
    </row>
    <row r="120" spans="1:18" ht="26.25" x14ac:dyDescent="0.4">
      <c r="A120" s="52" t="s">
        <v>28</v>
      </c>
      <c r="B120" s="52"/>
      <c r="D120" s="66" t="s">
        <v>29</v>
      </c>
      <c r="E120" s="53"/>
      <c r="F120" s="53"/>
      <c r="G120" s="53"/>
      <c r="H120" s="53"/>
      <c r="I120" s="53"/>
      <c r="J120" s="53"/>
      <c r="K120" s="53"/>
      <c r="L120" s="53"/>
      <c r="M120" s="53"/>
    </row>
    <row r="121" spans="1:18" ht="30" x14ac:dyDescent="0.2">
      <c r="A121" s="59" t="s">
        <v>57</v>
      </c>
      <c r="B121" s="60" t="s">
        <v>20</v>
      </c>
      <c r="D121" s="61" t="s">
        <v>15</v>
      </c>
      <c r="E121" s="6" t="s">
        <v>0</v>
      </c>
      <c r="F121" s="67">
        <v>15</v>
      </c>
      <c r="G121" s="67">
        <v>14</v>
      </c>
      <c r="H121" s="67">
        <v>13</v>
      </c>
      <c r="I121" s="67">
        <v>12</v>
      </c>
      <c r="J121" s="67">
        <v>11</v>
      </c>
      <c r="K121" s="67">
        <v>10</v>
      </c>
      <c r="L121" s="41" t="s">
        <v>21</v>
      </c>
      <c r="M121" s="3"/>
    </row>
    <row r="122" spans="1:18" ht="26.25" x14ac:dyDescent="0.2">
      <c r="A122" s="62" t="s">
        <v>32</v>
      </c>
      <c r="B122" s="68">
        <v>18848</v>
      </c>
      <c r="D122" s="63">
        <v>11</v>
      </c>
      <c r="E122" s="9" t="s">
        <v>1</v>
      </c>
      <c r="F122" s="69">
        <v>0</v>
      </c>
      <c r="G122" s="114">
        <v>0</v>
      </c>
      <c r="H122" s="73">
        <v>0</v>
      </c>
      <c r="I122" s="73">
        <v>0</v>
      </c>
      <c r="J122" s="73">
        <v>8</v>
      </c>
      <c r="K122" s="73">
        <v>89</v>
      </c>
      <c r="L122" s="74">
        <v>97</v>
      </c>
      <c r="M122" s="3"/>
    </row>
    <row r="123" spans="1:18" x14ac:dyDescent="0.2">
      <c r="A123" s="64" t="s">
        <v>33</v>
      </c>
      <c r="B123" s="65">
        <v>14136</v>
      </c>
      <c r="E123" s="33" t="s">
        <v>34</v>
      </c>
      <c r="F123" s="75">
        <v>214720.77500000002</v>
      </c>
      <c r="G123" s="76">
        <v>228502.16000000003</v>
      </c>
      <c r="H123" s="76">
        <v>2808.71</v>
      </c>
      <c r="I123" s="76">
        <v>142.44999999999999</v>
      </c>
      <c r="J123" s="77">
        <v>17.420597437626434</v>
      </c>
      <c r="K123" s="78">
        <v>3.9754606384478359</v>
      </c>
      <c r="L123" s="37"/>
      <c r="M123" s="54"/>
    </row>
    <row r="124" spans="1:18" x14ac:dyDescent="0.2">
      <c r="A124" s="23" t="s">
        <v>35</v>
      </c>
      <c r="B124" s="23" t="s">
        <v>36</v>
      </c>
      <c r="E124" s="9" t="s">
        <v>3</v>
      </c>
      <c r="F124" s="79">
        <v>0</v>
      </c>
      <c r="G124" s="80">
        <v>0</v>
      </c>
      <c r="H124" s="80">
        <v>0</v>
      </c>
      <c r="I124" s="80">
        <v>0</v>
      </c>
      <c r="J124" s="80">
        <v>139.36477950101147</v>
      </c>
      <c r="K124" s="81">
        <v>353.81599682185742</v>
      </c>
      <c r="L124" s="55" t="s">
        <v>37</v>
      </c>
      <c r="M124" s="45">
        <v>493.18077632286889</v>
      </c>
      <c r="P124" s="27" t="str">
        <f>IF(A121="","",+A121)</f>
        <v>J16</v>
      </c>
      <c r="Q124" s="27">
        <f>+M124</f>
        <v>493.18077632286889</v>
      </c>
      <c r="R124" s="26">
        <f>+M125</f>
        <v>3.4888283554249354E-2</v>
      </c>
    </row>
    <row r="125" spans="1:18" ht="23.25" x14ac:dyDescent="0.2">
      <c r="A125" s="82">
        <v>2</v>
      </c>
      <c r="B125" s="82">
        <v>1</v>
      </c>
      <c r="E125" s="9" t="s">
        <v>4</v>
      </c>
      <c r="F125" s="83">
        <v>0</v>
      </c>
      <c r="G125" s="84">
        <v>0</v>
      </c>
      <c r="H125" s="84">
        <v>0</v>
      </c>
      <c r="I125" s="84">
        <v>0</v>
      </c>
      <c r="J125" s="84">
        <v>9.8588553693415015E-3</v>
      </c>
      <c r="K125" s="85">
        <v>2.5029428184907856E-2</v>
      </c>
      <c r="L125" s="55" t="s">
        <v>38</v>
      </c>
      <c r="M125" s="56">
        <v>3.4888283554249354E-2</v>
      </c>
    </row>
    <row r="126" spans="1:18" ht="18.75" customHeight="1" x14ac:dyDescent="0.35">
      <c r="E126" s="9" t="s">
        <v>39</v>
      </c>
      <c r="F126" s="87">
        <v>1</v>
      </c>
      <c r="G126" s="57"/>
      <c r="L126" s="55" t="s">
        <v>40</v>
      </c>
      <c r="M126" s="86">
        <v>-13642.819223677132</v>
      </c>
    </row>
    <row r="127" spans="1:18" ht="26.25" x14ac:dyDescent="0.4">
      <c r="A127" s="52" t="s">
        <v>28</v>
      </c>
      <c r="B127" s="52"/>
      <c r="D127" s="66" t="s">
        <v>29</v>
      </c>
      <c r="E127" s="53"/>
      <c r="F127" s="53"/>
      <c r="G127" s="53"/>
      <c r="H127" s="53"/>
      <c r="I127" s="53"/>
      <c r="J127" s="53"/>
      <c r="K127" s="53"/>
      <c r="L127" s="53"/>
      <c r="M127" s="53"/>
    </row>
    <row r="128" spans="1:18" ht="30" x14ac:dyDescent="0.2">
      <c r="A128" s="59" t="s">
        <v>58</v>
      </c>
      <c r="B128" s="60" t="s">
        <v>20</v>
      </c>
      <c r="D128" s="61" t="s">
        <v>15</v>
      </c>
      <c r="E128" s="6" t="s">
        <v>0</v>
      </c>
      <c r="F128" s="67">
        <v>15</v>
      </c>
      <c r="G128" s="67">
        <v>14</v>
      </c>
      <c r="H128" s="67">
        <v>13</v>
      </c>
      <c r="I128" s="67">
        <v>12</v>
      </c>
      <c r="J128" s="67">
        <v>11</v>
      </c>
      <c r="K128" s="67">
        <v>10</v>
      </c>
      <c r="L128" s="41" t="s">
        <v>21</v>
      </c>
      <c r="M128" s="3"/>
    </row>
    <row r="129" spans="1:18" ht="26.25" x14ac:dyDescent="0.2">
      <c r="A129" s="62" t="s">
        <v>32</v>
      </c>
      <c r="B129" s="68">
        <v>23924</v>
      </c>
      <c r="D129" s="63">
        <v>13</v>
      </c>
      <c r="E129" s="9" t="s">
        <v>1</v>
      </c>
      <c r="F129" s="69">
        <v>0</v>
      </c>
      <c r="G129" s="114">
        <v>0</v>
      </c>
      <c r="H129" s="73">
        <v>1</v>
      </c>
      <c r="I129" s="73">
        <v>36</v>
      </c>
      <c r="J129" s="73">
        <v>261</v>
      </c>
      <c r="K129" s="73">
        <v>1144</v>
      </c>
      <c r="L129" s="74">
        <v>1442</v>
      </c>
      <c r="M129" s="3"/>
    </row>
    <row r="130" spans="1:18" x14ac:dyDescent="0.2">
      <c r="A130" s="64" t="s">
        <v>33</v>
      </c>
      <c r="B130" s="65">
        <v>17943</v>
      </c>
      <c r="E130" s="33" t="s">
        <v>34</v>
      </c>
      <c r="F130" s="75">
        <v>259971.11000000002</v>
      </c>
      <c r="G130" s="76">
        <v>3536.44</v>
      </c>
      <c r="H130" s="76">
        <v>87.225837718083639</v>
      </c>
      <c r="I130" s="76">
        <v>9.6992307218336986</v>
      </c>
      <c r="J130" s="77">
        <v>1.9468589344014418</v>
      </c>
      <c r="K130" s="78">
        <v>0</v>
      </c>
      <c r="L130" s="37"/>
      <c r="M130" s="54"/>
    </row>
    <row r="131" spans="1:18" x14ac:dyDescent="0.2">
      <c r="A131" s="23" t="s">
        <v>35</v>
      </c>
      <c r="B131" s="23" t="s">
        <v>36</v>
      </c>
      <c r="E131" s="9" t="s">
        <v>3</v>
      </c>
      <c r="F131" s="79">
        <v>0</v>
      </c>
      <c r="G131" s="80">
        <v>0</v>
      </c>
      <c r="H131" s="80">
        <v>87.225837718083639</v>
      </c>
      <c r="I131" s="80">
        <v>349.17230598601316</v>
      </c>
      <c r="J131" s="80">
        <v>508.13018187877628</v>
      </c>
      <c r="K131" s="81">
        <v>0</v>
      </c>
      <c r="L131" s="55" t="s">
        <v>37</v>
      </c>
      <c r="M131" s="45">
        <v>944.52832558287309</v>
      </c>
      <c r="P131" s="27" t="str">
        <f>IF(A128="","",+A128)</f>
        <v>J17</v>
      </c>
      <c r="Q131" s="27">
        <f>+M131</f>
        <v>944.52832558287309</v>
      </c>
      <c r="R131" s="26">
        <f>+M132</f>
        <v>5.264049075309999E-2</v>
      </c>
    </row>
    <row r="132" spans="1:18" ht="23.25" x14ac:dyDescent="0.2">
      <c r="A132" s="82">
        <v>1</v>
      </c>
      <c r="B132" s="82">
        <v>1</v>
      </c>
      <c r="E132" s="9" t="s">
        <v>4</v>
      </c>
      <c r="F132" s="83">
        <v>0</v>
      </c>
      <c r="G132" s="84">
        <v>0</v>
      </c>
      <c r="H132" s="84">
        <v>4.8612739072665459E-3</v>
      </c>
      <c r="I132" s="84">
        <v>1.9460085046314059E-2</v>
      </c>
      <c r="J132" s="84">
        <v>2.8319131799519382E-2</v>
      </c>
      <c r="K132" s="85">
        <v>0</v>
      </c>
      <c r="L132" s="55" t="s">
        <v>38</v>
      </c>
      <c r="M132" s="56">
        <v>5.264049075309999E-2</v>
      </c>
    </row>
    <row r="133" spans="1:18" ht="18" customHeight="1" x14ac:dyDescent="0.35">
      <c r="E133" s="9" t="s">
        <v>39</v>
      </c>
      <c r="F133" s="87">
        <v>0</v>
      </c>
      <c r="G133" s="57"/>
      <c r="L133" s="55" t="s">
        <v>40</v>
      </c>
      <c r="M133" s="86">
        <v>-16998.471674417127</v>
      </c>
    </row>
    <row r="134" spans="1:18" ht="27.75" x14ac:dyDescent="0.4">
      <c r="A134" s="115" t="s">
        <v>28</v>
      </c>
      <c r="B134" s="116"/>
      <c r="D134" s="115" t="s">
        <v>29</v>
      </c>
      <c r="E134" s="53"/>
      <c r="F134" s="53"/>
      <c r="G134" s="53"/>
      <c r="H134" s="53"/>
      <c r="I134" s="53"/>
      <c r="J134" s="53"/>
      <c r="K134" s="53"/>
      <c r="L134" s="53"/>
      <c r="M134" s="53"/>
    </row>
    <row r="135" spans="1:18" ht="30" x14ac:dyDescent="0.2">
      <c r="A135" s="117" t="s">
        <v>59</v>
      </c>
      <c r="B135" s="60" t="s">
        <v>20</v>
      </c>
      <c r="D135" s="61" t="s">
        <v>15</v>
      </c>
      <c r="E135" s="6" t="s">
        <v>0</v>
      </c>
      <c r="F135" s="67">
        <v>15</v>
      </c>
      <c r="G135" s="67">
        <v>14</v>
      </c>
      <c r="H135" s="67">
        <v>13</v>
      </c>
      <c r="I135" s="67">
        <v>12</v>
      </c>
      <c r="J135" s="67">
        <v>11</v>
      </c>
      <c r="K135" s="67">
        <v>10</v>
      </c>
      <c r="L135" s="41" t="s">
        <v>21</v>
      </c>
      <c r="M135" s="3"/>
    </row>
    <row r="136" spans="1:18" ht="30" x14ac:dyDescent="0.2">
      <c r="A136" s="118" t="s">
        <v>32</v>
      </c>
      <c r="B136" s="112">
        <v>12723</v>
      </c>
      <c r="D136" s="119">
        <v>11</v>
      </c>
      <c r="E136" s="9" t="s">
        <v>1</v>
      </c>
      <c r="F136" s="120">
        <v>0</v>
      </c>
      <c r="G136" s="120">
        <v>0</v>
      </c>
      <c r="H136" s="73">
        <v>0</v>
      </c>
      <c r="I136" s="73">
        <v>0</v>
      </c>
      <c r="J136" s="73">
        <v>13</v>
      </c>
      <c r="K136" s="73">
        <v>116</v>
      </c>
      <c r="L136" s="74">
        <v>129</v>
      </c>
      <c r="M136" s="3"/>
    </row>
    <row r="137" spans="1:18" x14ac:dyDescent="0.2">
      <c r="A137" s="64" t="s">
        <v>33</v>
      </c>
      <c r="B137" s="65">
        <v>9542.25</v>
      </c>
      <c r="E137" s="33" t="s">
        <v>34</v>
      </c>
      <c r="F137" s="75">
        <v>82037.195000000007</v>
      </c>
      <c r="G137" s="76">
        <v>165946.016</v>
      </c>
      <c r="H137" s="76">
        <v>82037.195000000007</v>
      </c>
      <c r="I137" s="76">
        <v>5608.88</v>
      </c>
      <c r="J137" s="77">
        <v>172.98201869158876</v>
      </c>
      <c r="K137" s="78">
        <v>23.879198021930765</v>
      </c>
      <c r="L137" s="37"/>
      <c r="M137" s="54"/>
    </row>
    <row r="138" spans="1:18" x14ac:dyDescent="0.2">
      <c r="A138" s="23" t="s">
        <v>35</v>
      </c>
      <c r="B138" s="23" t="s">
        <v>36</v>
      </c>
      <c r="E138" s="9" t="s">
        <v>3</v>
      </c>
      <c r="F138" s="79">
        <v>0</v>
      </c>
      <c r="G138" s="80">
        <v>0</v>
      </c>
      <c r="H138" s="80">
        <v>0</v>
      </c>
      <c r="I138" s="80">
        <v>0</v>
      </c>
      <c r="J138" s="80">
        <v>2248.7662429906541</v>
      </c>
      <c r="K138" s="81">
        <v>2769.9869705439687</v>
      </c>
      <c r="L138" s="55" t="s">
        <v>37</v>
      </c>
      <c r="M138" s="45">
        <v>5018.7532135346228</v>
      </c>
      <c r="P138" s="27" t="str">
        <f>IF(A135="","",+A135)</f>
        <v>J18</v>
      </c>
      <c r="Q138" s="27">
        <f>+M138</f>
        <v>5018.7532135346228</v>
      </c>
      <c r="R138" s="26">
        <f>+M139</f>
        <v>0.52595071534854176</v>
      </c>
    </row>
    <row r="139" spans="1:18" ht="23.25" x14ac:dyDescent="0.2">
      <c r="A139" s="110">
        <v>1</v>
      </c>
      <c r="B139" s="110">
        <v>2</v>
      </c>
      <c r="E139" s="109" t="s">
        <v>4</v>
      </c>
      <c r="F139" s="83">
        <v>0</v>
      </c>
      <c r="G139" s="84">
        <v>0</v>
      </c>
      <c r="H139" s="84">
        <v>0</v>
      </c>
      <c r="I139" s="84">
        <v>0</v>
      </c>
      <c r="J139" s="84">
        <v>0.23566415080202824</v>
      </c>
      <c r="K139" s="85">
        <v>0.29028656454651353</v>
      </c>
      <c r="L139" s="55" t="s">
        <v>38</v>
      </c>
      <c r="M139" s="56">
        <v>0.52595071534854176</v>
      </c>
    </row>
    <row r="140" spans="1:18" ht="18.75" customHeight="1" x14ac:dyDescent="0.2">
      <c r="B140" s="25"/>
      <c r="E140" s="9" t="s">
        <v>39</v>
      </c>
      <c r="F140" s="87">
        <v>0</v>
      </c>
      <c r="L140" s="55" t="s">
        <v>40</v>
      </c>
      <c r="M140" s="88">
        <v>-4523.4967864653772</v>
      </c>
    </row>
    <row r="141" spans="1:18" ht="26.25" x14ac:dyDescent="0.4">
      <c r="A141" s="52" t="s">
        <v>28</v>
      </c>
      <c r="B141" s="52"/>
      <c r="D141" s="66" t="s">
        <v>29</v>
      </c>
      <c r="E141" s="53"/>
      <c r="F141" s="53"/>
      <c r="G141" s="53"/>
      <c r="H141" s="53"/>
      <c r="I141" s="53"/>
      <c r="J141" s="53"/>
      <c r="K141" s="53"/>
      <c r="L141" s="53"/>
      <c r="M141" s="53"/>
    </row>
    <row r="142" spans="1:18" ht="30" x14ac:dyDescent="0.2">
      <c r="A142" s="59" t="s">
        <v>60</v>
      </c>
      <c r="B142" s="60" t="s">
        <v>20</v>
      </c>
      <c r="D142" s="61" t="s">
        <v>15</v>
      </c>
      <c r="E142" s="6" t="s">
        <v>0</v>
      </c>
      <c r="F142" s="67">
        <v>15</v>
      </c>
      <c r="G142" s="67">
        <v>14</v>
      </c>
      <c r="H142" s="67">
        <v>13</v>
      </c>
      <c r="I142" s="67">
        <v>12</v>
      </c>
      <c r="J142" s="67">
        <v>11</v>
      </c>
      <c r="K142" s="67">
        <v>10</v>
      </c>
      <c r="L142" s="41" t="s">
        <v>21</v>
      </c>
      <c r="M142" s="3"/>
    </row>
    <row r="143" spans="1:18" ht="26.25" x14ac:dyDescent="0.2">
      <c r="A143" s="62" t="s">
        <v>32</v>
      </c>
      <c r="B143" s="68">
        <v>15749</v>
      </c>
      <c r="D143" s="63">
        <v>12</v>
      </c>
      <c r="E143" s="9" t="s">
        <v>1</v>
      </c>
      <c r="F143" s="69">
        <v>0</v>
      </c>
      <c r="G143" s="69">
        <v>0</v>
      </c>
      <c r="H143" s="71">
        <v>0</v>
      </c>
      <c r="I143" s="72">
        <v>1</v>
      </c>
      <c r="J143" s="72">
        <v>43</v>
      </c>
      <c r="K143" s="73">
        <v>270</v>
      </c>
      <c r="L143" s="74">
        <v>314</v>
      </c>
      <c r="M143" s="3"/>
    </row>
    <row r="144" spans="1:18" x14ac:dyDescent="0.2">
      <c r="A144" s="64" t="s">
        <v>33</v>
      </c>
      <c r="B144" s="65">
        <v>11811.75</v>
      </c>
      <c r="E144" s="33" t="s">
        <v>34</v>
      </c>
      <c r="F144" s="75">
        <v>248102.36000000002</v>
      </c>
      <c r="G144" s="76">
        <v>5616.43</v>
      </c>
      <c r="H144" s="76">
        <v>136.36000000000001</v>
      </c>
      <c r="I144" s="76">
        <v>17.099025696541506</v>
      </c>
      <c r="J144" s="77">
        <v>3.5382070037810522</v>
      </c>
      <c r="K144" s="78">
        <v>0</v>
      </c>
      <c r="L144" s="37"/>
      <c r="M144" s="54"/>
    </row>
    <row r="145" spans="1:18" x14ac:dyDescent="0.2">
      <c r="A145" s="23" t="s">
        <v>35</v>
      </c>
      <c r="B145" s="23" t="s">
        <v>36</v>
      </c>
      <c r="E145" s="9" t="s">
        <v>3</v>
      </c>
      <c r="F145" s="79">
        <v>0</v>
      </c>
      <c r="G145" s="80">
        <v>0</v>
      </c>
      <c r="H145" s="80">
        <v>0</v>
      </c>
      <c r="I145" s="80">
        <v>17.099025696541506</v>
      </c>
      <c r="J145" s="80">
        <v>152.14290116258525</v>
      </c>
      <c r="K145" s="81">
        <v>0</v>
      </c>
      <c r="L145" s="55" t="s">
        <v>37</v>
      </c>
      <c r="M145" s="45">
        <v>169.24192685912675</v>
      </c>
      <c r="P145" s="27" t="str">
        <f>IF(A142="","",+A142)</f>
        <v>J19</v>
      </c>
      <c r="Q145" s="27">
        <f>+M145</f>
        <v>169.24192685912675</v>
      </c>
      <c r="R145" s="26">
        <f>+M146</f>
        <v>1.4328268618886003E-2</v>
      </c>
    </row>
    <row r="146" spans="1:18" ht="23.25" x14ac:dyDescent="0.2">
      <c r="A146" s="82">
        <v>1</v>
      </c>
      <c r="B146" s="82" t="s">
        <v>43</v>
      </c>
      <c r="E146" s="9" t="s">
        <v>4</v>
      </c>
      <c r="F146" s="83">
        <v>0</v>
      </c>
      <c r="G146" s="84">
        <v>0</v>
      </c>
      <c r="H146" s="84">
        <v>0</v>
      </c>
      <c r="I146" s="84">
        <v>1.4476284798223384E-3</v>
      </c>
      <c r="J146" s="84">
        <v>1.2880640139063666E-2</v>
      </c>
      <c r="K146" s="85">
        <v>0</v>
      </c>
      <c r="L146" s="55" t="s">
        <v>38</v>
      </c>
      <c r="M146" s="56">
        <v>1.4328268618886003E-2</v>
      </c>
    </row>
    <row r="147" spans="1:18" ht="18" customHeight="1" x14ac:dyDescent="0.35">
      <c r="E147" s="9" t="s">
        <v>39</v>
      </c>
      <c r="F147" s="87">
        <v>0</v>
      </c>
      <c r="G147" s="57"/>
      <c r="L147" s="55" t="s">
        <v>40</v>
      </c>
      <c r="M147" s="86">
        <v>-11642.508073140873</v>
      </c>
    </row>
    <row r="148" spans="1:18" ht="26.25" x14ac:dyDescent="0.4">
      <c r="A148" s="52" t="s">
        <v>28</v>
      </c>
      <c r="B148" s="52"/>
      <c r="D148" s="66" t="s">
        <v>29</v>
      </c>
      <c r="E148" s="53"/>
      <c r="F148" s="53"/>
      <c r="G148" s="53"/>
      <c r="H148" s="53"/>
      <c r="I148" s="53"/>
      <c r="J148" s="53"/>
      <c r="K148" s="53"/>
      <c r="L148" s="53"/>
      <c r="M148" s="53"/>
    </row>
    <row r="149" spans="1:18" ht="30" x14ac:dyDescent="0.2">
      <c r="A149" s="59" t="s">
        <v>61</v>
      </c>
      <c r="B149" s="60" t="s">
        <v>20</v>
      </c>
      <c r="D149" s="61" t="s">
        <v>15</v>
      </c>
      <c r="E149" s="6" t="s">
        <v>0</v>
      </c>
      <c r="F149" s="67">
        <v>15</v>
      </c>
      <c r="G149" s="67">
        <v>14</v>
      </c>
      <c r="H149" s="67">
        <v>13</v>
      </c>
      <c r="I149" s="67">
        <v>12</v>
      </c>
      <c r="J149" s="67">
        <v>11</v>
      </c>
      <c r="K149" s="67">
        <v>10</v>
      </c>
      <c r="L149" s="41" t="s">
        <v>21</v>
      </c>
      <c r="M149" s="3"/>
    </row>
    <row r="150" spans="1:18" ht="26.25" x14ac:dyDescent="0.2">
      <c r="A150" s="62" t="s">
        <v>32</v>
      </c>
      <c r="B150" s="68">
        <v>5015</v>
      </c>
      <c r="D150" s="63">
        <v>15</v>
      </c>
      <c r="E150" s="9" t="s">
        <v>1</v>
      </c>
      <c r="F150" s="128">
        <v>1</v>
      </c>
      <c r="G150" s="128">
        <v>1</v>
      </c>
      <c r="H150" s="71">
        <v>10</v>
      </c>
      <c r="I150" s="72">
        <v>52</v>
      </c>
      <c r="J150" s="72">
        <v>219</v>
      </c>
      <c r="K150" s="73">
        <v>637</v>
      </c>
      <c r="L150" s="74">
        <v>919</v>
      </c>
      <c r="M150" s="3"/>
    </row>
    <row r="151" spans="1:18" x14ac:dyDescent="0.2">
      <c r="A151" s="64" t="s">
        <v>33</v>
      </c>
      <c r="B151" s="65">
        <v>3761.25</v>
      </c>
      <c r="E151" s="33" t="s">
        <v>34</v>
      </c>
      <c r="F151" s="75">
        <v>17057.057142857146</v>
      </c>
      <c r="G151" s="76">
        <v>19593.747692307694</v>
      </c>
      <c r="H151" s="76">
        <v>88.83407738095238</v>
      </c>
      <c r="I151" s="76">
        <v>6.2131358667360752</v>
      </c>
      <c r="J151" s="77">
        <v>1.018103944386443</v>
      </c>
      <c r="K151" s="78">
        <v>0</v>
      </c>
      <c r="L151" s="37"/>
      <c r="M151" s="54"/>
    </row>
    <row r="152" spans="1:18" x14ac:dyDescent="0.2">
      <c r="A152" s="23" t="s">
        <v>35</v>
      </c>
      <c r="B152" s="23" t="s">
        <v>36</v>
      </c>
      <c r="E152" s="9" t="s">
        <v>3</v>
      </c>
      <c r="F152" s="79">
        <v>17057.057142857146</v>
      </c>
      <c r="G152" s="80">
        <v>19593.747692307694</v>
      </c>
      <c r="H152" s="80">
        <v>888.34077380952385</v>
      </c>
      <c r="I152" s="80">
        <v>323.08306507027589</v>
      </c>
      <c r="J152" s="80">
        <v>222.96476382063102</v>
      </c>
      <c r="K152" s="81">
        <v>0</v>
      </c>
      <c r="L152" s="55" t="s">
        <v>37</v>
      </c>
      <c r="M152" s="45">
        <v>38085.193437865273</v>
      </c>
      <c r="P152" s="27" t="str">
        <f>IF(A149="","",+A149)</f>
        <v>J20</v>
      </c>
      <c r="Q152" s="27">
        <f>+M152</f>
        <v>38085.193437865273</v>
      </c>
      <c r="R152" s="26">
        <f>+M153</f>
        <v>10.125674559751484</v>
      </c>
    </row>
    <row r="153" spans="1:18" ht="23.25" x14ac:dyDescent="0.2">
      <c r="A153" s="82">
        <v>0</v>
      </c>
      <c r="B153" s="82" t="s">
        <v>43</v>
      </c>
      <c r="E153" s="9" t="s">
        <v>4</v>
      </c>
      <c r="F153" s="83">
        <v>4.5349437402079484</v>
      </c>
      <c r="G153" s="84">
        <v>5.2093712708029765</v>
      </c>
      <c r="H153" s="84">
        <v>0.23618232603775974</v>
      </c>
      <c r="I153" s="84">
        <v>8.5897790646799838E-2</v>
      </c>
      <c r="J153" s="84">
        <v>5.9279432056000274E-2</v>
      </c>
      <c r="K153" s="85">
        <v>0</v>
      </c>
      <c r="L153" s="55" t="s">
        <v>38</v>
      </c>
      <c r="M153" s="56">
        <v>10.125674559751484</v>
      </c>
    </row>
    <row r="154" spans="1:18" ht="18.75" customHeight="1" x14ac:dyDescent="0.35">
      <c r="E154" s="9" t="s">
        <v>39</v>
      </c>
      <c r="F154" s="87">
        <v>1</v>
      </c>
      <c r="G154" s="57"/>
      <c r="L154" s="55" t="s">
        <v>40</v>
      </c>
      <c r="M154" s="86">
        <v>34323.943437865273</v>
      </c>
    </row>
    <row r="155" spans="1:18" ht="26.25" x14ac:dyDescent="0.4">
      <c r="A155" s="52" t="s">
        <v>28</v>
      </c>
      <c r="B155" s="52"/>
      <c r="D155" s="66" t="s">
        <v>29</v>
      </c>
      <c r="E155" s="53"/>
      <c r="F155" s="53"/>
      <c r="G155" s="53"/>
      <c r="H155" s="53"/>
      <c r="I155" s="53"/>
      <c r="J155" s="53"/>
      <c r="K155" s="53"/>
      <c r="L155" s="53"/>
      <c r="M155" s="53"/>
    </row>
    <row r="156" spans="1:18" ht="30" x14ac:dyDescent="0.2">
      <c r="A156" s="59" t="s">
        <v>62</v>
      </c>
      <c r="B156" s="60" t="s">
        <v>20</v>
      </c>
      <c r="D156" s="61" t="s">
        <v>15</v>
      </c>
      <c r="E156" s="6" t="s">
        <v>0</v>
      </c>
      <c r="F156" s="67">
        <v>15</v>
      </c>
      <c r="G156" s="67">
        <v>14</v>
      </c>
      <c r="H156" s="67">
        <v>13</v>
      </c>
      <c r="I156" s="67">
        <v>12</v>
      </c>
      <c r="J156" s="67">
        <v>11</v>
      </c>
      <c r="K156" s="67">
        <v>10</v>
      </c>
      <c r="L156" s="41" t="s">
        <v>21</v>
      </c>
      <c r="M156" s="3"/>
    </row>
    <row r="157" spans="1:18" ht="26.25" x14ac:dyDescent="0.2">
      <c r="A157" s="62" t="s">
        <v>32</v>
      </c>
      <c r="B157" s="68">
        <v>7326</v>
      </c>
      <c r="D157" s="63">
        <v>11</v>
      </c>
      <c r="E157" s="9" t="s">
        <v>1</v>
      </c>
      <c r="F157" s="69">
        <v>0</v>
      </c>
      <c r="G157" s="70">
        <v>0</v>
      </c>
      <c r="H157" s="71">
        <v>0</v>
      </c>
      <c r="I157" s="72">
        <v>0</v>
      </c>
      <c r="J157" s="72">
        <v>1</v>
      </c>
      <c r="K157" s="73">
        <v>19</v>
      </c>
      <c r="L157" s="74">
        <v>20</v>
      </c>
      <c r="M157" s="3"/>
    </row>
    <row r="158" spans="1:18" x14ac:dyDescent="0.2">
      <c r="A158" s="64" t="s">
        <v>33</v>
      </c>
      <c r="B158" s="65">
        <v>5494.5</v>
      </c>
      <c r="E158" s="33" t="s">
        <v>34</v>
      </c>
      <c r="F158" s="75">
        <v>56376.439999999995</v>
      </c>
      <c r="G158" s="76">
        <v>111203.072</v>
      </c>
      <c r="H158" s="76">
        <v>10078.43</v>
      </c>
      <c r="I158" s="76">
        <v>319.95</v>
      </c>
      <c r="J158" s="77">
        <v>37.766396002498439</v>
      </c>
      <c r="K158" s="78">
        <v>8.7299987969201158</v>
      </c>
      <c r="L158" s="37"/>
      <c r="M158" s="54"/>
    </row>
    <row r="159" spans="1:18" x14ac:dyDescent="0.2">
      <c r="A159" s="23" t="s">
        <v>35</v>
      </c>
      <c r="B159" s="23" t="s">
        <v>36</v>
      </c>
      <c r="E159" s="9" t="s">
        <v>3</v>
      </c>
      <c r="F159" s="79">
        <v>0</v>
      </c>
      <c r="G159" s="80">
        <v>0</v>
      </c>
      <c r="H159" s="80">
        <v>0</v>
      </c>
      <c r="I159" s="80">
        <v>0</v>
      </c>
      <c r="J159" s="80">
        <v>37.766396002498439</v>
      </c>
      <c r="K159" s="81">
        <v>165.8699771414822</v>
      </c>
      <c r="L159" s="55" t="s">
        <v>37</v>
      </c>
      <c r="M159" s="45">
        <v>203.63637314398062</v>
      </c>
      <c r="P159" s="27" t="str">
        <f>IF(A156="","",+A156)</f>
        <v>J21</v>
      </c>
      <c r="Q159" s="27">
        <f>+M159</f>
        <v>203.63637314398062</v>
      </c>
      <c r="R159" s="26">
        <f>+M160</f>
        <v>3.7061856974061447E-2</v>
      </c>
    </row>
    <row r="160" spans="1:18" ht="23.25" x14ac:dyDescent="0.2">
      <c r="A160" s="82" t="s">
        <v>43</v>
      </c>
      <c r="B160" s="82">
        <v>1</v>
      </c>
      <c r="E160" s="9" t="s">
        <v>4</v>
      </c>
      <c r="F160" s="83">
        <v>0</v>
      </c>
      <c r="G160" s="84">
        <v>0</v>
      </c>
      <c r="H160" s="84">
        <v>0</v>
      </c>
      <c r="I160" s="84">
        <v>0</v>
      </c>
      <c r="J160" s="84">
        <v>6.8734909459456615E-3</v>
      </c>
      <c r="K160" s="85">
        <v>3.0188366028115789E-2</v>
      </c>
      <c r="L160" s="55" t="s">
        <v>38</v>
      </c>
      <c r="M160" s="56">
        <v>3.7061856974061447E-2</v>
      </c>
    </row>
    <row r="161" spans="1:18" ht="18" customHeight="1" x14ac:dyDescent="0.35">
      <c r="E161" s="9" t="s">
        <v>39</v>
      </c>
      <c r="F161" s="87">
        <v>0</v>
      </c>
      <c r="G161" s="57"/>
      <c r="L161" s="55" t="s">
        <v>40</v>
      </c>
      <c r="M161" s="86">
        <v>-5290.8636268560194</v>
      </c>
    </row>
    <row r="162" spans="1:18" ht="26.25" x14ac:dyDescent="0.4">
      <c r="A162" s="52" t="s">
        <v>28</v>
      </c>
      <c r="B162" s="52"/>
      <c r="D162" s="66" t="s">
        <v>29</v>
      </c>
      <c r="E162" s="53"/>
      <c r="F162" s="53"/>
      <c r="G162" s="53"/>
      <c r="H162" s="53"/>
      <c r="I162" s="53"/>
      <c r="J162" s="53"/>
      <c r="K162" s="53"/>
      <c r="L162" s="53"/>
      <c r="M162" s="53"/>
    </row>
    <row r="163" spans="1:18" ht="30" x14ac:dyDescent="0.2">
      <c r="A163" s="59" t="s">
        <v>63</v>
      </c>
      <c r="B163" s="60" t="s">
        <v>20</v>
      </c>
      <c r="D163" s="61" t="s">
        <v>15</v>
      </c>
      <c r="E163" s="6" t="s">
        <v>0</v>
      </c>
      <c r="F163" s="67">
        <v>15</v>
      </c>
      <c r="G163" s="67">
        <v>14</v>
      </c>
      <c r="H163" s="67">
        <v>13</v>
      </c>
      <c r="I163" s="67">
        <v>12</v>
      </c>
      <c r="J163" s="67">
        <v>11</v>
      </c>
      <c r="K163" s="67">
        <v>10</v>
      </c>
      <c r="L163" s="41" t="s">
        <v>21</v>
      </c>
      <c r="M163" s="3"/>
    </row>
    <row r="164" spans="1:18" ht="26.25" x14ac:dyDescent="0.2">
      <c r="A164" s="62" t="s">
        <v>32</v>
      </c>
      <c r="B164" s="68">
        <v>27661</v>
      </c>
      <c r="D164" s="63">
        <v>12</v>
      </c>
      <c r="E164" s="9" t="s">
        <v>1</v>
      </c>
      <c r="F164" s="69">
        <v>0</v>
      </c>
      <c r="G164" s="71">
        <v>0</v>
      </c>
      <c r="H164" s="71">
        <v>0</v>
      </c>
      <c r="I164" s="72">
        <v>2</v>
      </c>
      <c r="J164" s="72">
        <v>42</v>
      </c>
      <c r="K164" s="73">
        <v>282</v>
      </c>
      <c r="L164" s="74">
        <v>326</v>
      </c>
      <c r="M164" s="3"/>
    </row>
    <row r="165" spans="1:18" x14ac:dyDescent="0.2">
      <c r="A165" s="64" t="s">
        <v>33</v>
      </c>
      <c r="B165" s="65">
        <v>20745.75</v>
      </c>
      <c r="E165" s="33" t="s">
        <v>34</v>
      </c>
      <c r="F165" s="75">
        <v>246384.62</v>
      </c>
      <c r="G165" s="76">
        <v>135138.46399999998</v>
      </c>
      <c r="H165" s="76">
        <v>3071.97</v>
      </c>
      <c r="I165" s="76">
        <v>190.76542893725991</v>
      </c>
      <c r="J165" s="77">
        <v>19.058661890750926</v>
      </c>
      <c r="K165" s="78">
        <v>3.9476651865597452</v>
      </c>
      <c r="L165" s="37"/>
      <c r="M165" s="54"/>
    </row>
    <row r="166" spans="1:18" x14ac:dyDescent="0.2">
      <c r="A166" s="23" t="s">
        <v>35</v>
      </c>
      <c r="B166" s="23" t="s">
        <v>36</v>
      </c>
      <c r="E166" s="9" t="s">
        <v>3</v>
      </c>
      <c r="F166" s="79">
        <v>0</v>
      </c>
      <c r="G166" s="80">
        <v>0</v>
      </c>
      <c r="H166" s="80">
        <v>0</v>
      </c>
      <c r="I166" s="80">
        <v>381.53085787451982</v>
      </c>
      <c r="J166" s="80">
        <v>800.46379941153896</v>
      </c>
      <c r="K166" s="81">
        <v>1113.2415826098481</v>
      </c>
      <c r="L166" s="55" t="s">
        <v>37</v>
      </c>
      <c r="M166" s="45">
        <v>2295.2362398959067</v>
      </c>
      <c r="P166" s="27" t="str">
        <f>IF(A163="","",+A163)</f>
        <v>J22</v>
      </c>
      <c r="Q166" s="27">
        <f>+M166</f>
        <v>2295.2362398959067</v>
      </c>
      <c r="R166" s="26">
        <f>+M167</f>
        <v>0.11063645517254891</v>
      </c>
    </row>
    <row r="167" spans="1:18" ht="23.25" x14ac:dyDescent="0.2">
      <c r="A167" s="82">
        <v>1</v>
      </c>
      <c r="B167" s="82">
        <v>1</v>
      </c>
      <c r="E167" s="9" t="s">
        <v>4</v>
      </c>
      <c r="F167" s="83">
        <v>0</v>
      </c>
      <c r="G167" s="84">
        <v>0</v>
      </c>
      <c r="H167" s="84">
        <v>0</v>
      </c>
      <c r="I167" s="84">
        <v>1.8390796084717102E-2</v>
      </c>
      <c r="J167" s="84">
        <v>3.8584471489897396E-2</v>
      </c>
      <c r="K167" s="85">
        <v>5.366118759793443E-2</v>
      </c>
      <c r="L167" s="55" t="s">
        <v>38</v>
      </c>
      <c r="M167" s="56">
        <v>0.11063645517254891</v>
      </c>
    </row>
    <row r="168" spans="1:18" ht="18" customHeight="1" x14ac:dyDescent="0.2">
      <c r="E168" s="9" t="s">
        <v>39</v>
      </c>
      <c r="F168" s="87">
        <v>0</v>
      </c>
      <c r="L168" s="55" t="s">
        <v>40</v>
      </c>
      <c r="M168" s="88">
        <v>-18450.513760104091</v>
      </c>
    </row>
    <row r="169" spans="1:18" ht="26.25" x14ac:dyDescent="0.4">
      <c r="A169" s="52" t="s">
        <v>28</v>
      </c>
      <c r="B169" s="52"/>
      <c r="D169" s="66" t="s">
        <v>29</v>
      </c>
      <c r="E169" s="53"/>
      <c r="F169" s="53"/>
      <c r="G169" s="53"/>
      <c r="H169" s="53"/>
      <c r="I169" s="53"/>
      <c r="J169" s="53"/>
      <c r="K169" s="53"/>
      <c r="L169" s="53"/>
      <c r="M169" s="53"/>
    </row>
    <row r="170" spans="1:18" ht="30" x14ac:dyDescent="0.2">
      <c r="A170" s="59" t="s">
        <v>64</v>
      </c>
      <c r="B170" s="60" t="s">
        <v>20</v>
      </c>
      <c r="D170" s="61" t="s">
        <v>15</v>
      </c>
      <c r="E170" s="6" t="s">
        <v>0</v>
      </c>
      <c r="F170" s="67">
        <v>15</v>
      </c>
      <c r="G170" s="67">
        <v>14</v>
      </c>
      <c r="H170" s="67">
        <v>13</v>
      </c>
      <c r="I170" s="67">
        <v>12</v>
      </c>
      <c r="J170" s="67">
        <v>11</v>
      </c>
      <c r="K170" s="67">
        <v>10</v>
      </c>
      <c r="L170" s="41" t="s">
        <v>21</v>
      </c>
      <c r="M170" s="3"/>
    </row>
    <row r="171" spans="1:18" ht="26.25" x14ac:dyDescent="0.2">
      <c r="A171" s="62" t="s">
        <v>32</v>
      </c>
      <c r="B171" s="68">
        <v>11911</v>
      </c>
      <c r="D171" s="63">
        <v>11</v>
      </c>
      <c r="E171" s="9" t="s">
        <v>1</v>
      </c>
      <c r="F171" s="69">
        <v>0</v>
      </c>
      <c r="G171" s="71">
        <v>0</v>
      </c>
      <c r="H171" s="71">
        <v>0</v>
      </c>
      <c r="I171" s="72">
        <v>0</v>
      </c>
      <c r="J171" s="72">
        <v>11</v>
      </c>
      <c r="K171" s="73">
        <v>91</v>
      </c>
      <c r="L171" s="74">
        <v>102</v>
      </c>
      <c r="M171" s="3"/>
    </row>
    <row r="172" spans="1:18" x14ac:dyDescent="0.2">
      <c r="A172" s="64" t="s">
        <v>33</v>
      </c>
      <c r="B172" s="65">
        <v>8933.25</v>
      </c>
      <c r="E172" s="33" t="s">
        <v>34</v>
      </c>
      <c r="F172" s="75">
        <v>74894.570000000007</v>
      </c>
      <c r="G172" s="76">
        <v>150708.416</v>
      </c>
      <c r="H172" s="76">
        <v>5972.7300000000005</v>
      </c>
      <c r="I172" s="76">
        <v>344.11000000000007</v>
      </c>
      <c r="J172" s="77">
        <v>26.924307791371536</v>
      </c>
      <c r="K172" s="78">
        <v>4.5114486296746321</v>
      </c>
      <c r="L172" s="37"/>
      <c r="M172" s="54"/>
    </row>
    <row r="173" spans="1:18" x14ac:dyDescent="0.2">
      <c r="A173" s="23" t="s">
        <v>35</v>
      </c>
      <c r="B173" s="23" t="s">
        <v>36</v>
      </c>
      <c r="E173" s="9" t="s">
        <v>3</v>
      </c>
      <c r="F173" s="79">
        <v>0</v>
      </c>
      <c r="G173" s="80">
        <v>0</v>
      </c>
      <c r="H173" s="80">
        <v>0</v>
      </c>
      <c r="I173" s="80">
        <v>0</v>
      </c>
      <c r="J173" s="80">
        <v>296.16738570508687</v>
      </c>
      <c r="K173" s="81">
        <v>410.54182530039151</v>
      </c>
      <c r="L173" s="55" t="s">
        <v>37</v>
      </c>
      <c r="M173" s="45">
        <v>706.70921100547844</v>
      </c>
      <c r="P173" s="27" t="str">
        <f>IF(A170="","",+A170)</f>
        <v>J23</v>
      </c>
      <c r="Q173" s="27">
        <f>+M173</f>
        <v>706.70921100547844</v>
      </c>
      <c r="R173" s="26">
        <f>+M174</f>
        <v>7.9109978004139422E-2</v>
      </c>
    </row>
    <row r="174" spans="1:18" ht="23.25" x14ac:dyDescent="0.2">
      <c r="A174" s="82">
        <v>1</v>
      </c>
      <c r="B174" s="82">
        <v>1</v>
      </c>
      <c r="E174" s="9" t="s">
        <v>4</v>
      </c>
      <c r="F174" s="83">
        <v>0</v>
      </c>
      <c r="G174" s="84">
        <v>0</v>
      </c>
      <c r="H174" s="84">
        <v>0</v>
      </c>
      <c r="I174" s="84">
        <v>0</v>
      </c>
      <c r="J174" s="84">
        <v>3.3153374830558517E-2</v>
      </c>
      <c r="K174" s="85">
        <v>4.5956603173580891E-2</v>
      </c>
      <c r="L174" s="55" t="s">
        <v>38</v>
      </c>
      <c r="M174" s="56">
        <v>7.9109978004139422E-2</v>
      </c>
    </row>
    <row r="175" spans="1:18" ht="18.75" customHeight="1" x14ac:dyDescent="0.35">
      <c r="E175" s="9" t="s">
        <v>39</v>
      </c>
      <c r="F175" s="87">
        <v>0</v>
      </c>
      <c r="G175" s="57"/>
      <c r="L175" s="55" t="s">
        <v>40</v>
      </c>
      <c r="M175" s="86">
        <v>-8226.5407889945218</v>
      </c>
    </row>
    <row r="176" spans="1:18" ht="26.25" x14ac:dyDescent="0.4">
      <c r="A176" s="52" t="s">
        <v>28</v>
      </c>
      <c r="B176" s="52"/>
      <c r="D176" s="66" t="s">
        <v>29</v>
      </c>
      <c r="E176" s="53"/>
      <c r="F176" s="53"/>
      <c r="G176" s="53"/>
      <c r="H176" s="53"/>
      <c r="I176" s="53"/>
      <c r="J176" s="53"/>
      <c r="K176" s="53"/>
      <c r="L176" s="53"/>
      <c r="M176" s="53"/>
    </row>
    <row r="177" spans="1:18" ht="30" x14ac:dyDescent="0.2">
      <c r="A177" s="59" t="s">
        <v>65</v>
      </c>
      <c r="B177" s="60" t="s">
        <v>20</v>
      </c>
      <c r="D177" s="61" t="s">
        <v>15</v>
      </c>
      <c r="E177" s="6" t="s">
        <v>0</v>
      </c>
      <c r="F177" s="67">
        <v>15</v>
      </c>
      <c r="G177" s="67">
        <v>14</v>
      </c>
      <c r="H177" s="67">
        <v>13</v>
      </c>
      <c r="I177" s="67">
        <v>12</v>
      </c>
      <c r="J177" s="67">
        <v>11</v>
      </c>
      <c r="K177" s="67">
        <v>10</v>
      </c>
      <c r="L177" s="41" t="s">
        <v>21</v>
      </c>
      <c r="M177" s="3"/>
    </row>
    <row r="178" spans="1:18" ht="26.25" x14ac:dyDescent="0.2">
      <c r="A178" s="62" t="s">
        <v>32</v>
      </c>
      <c r="B178" s="68">
        <v>19888</v>
      </c>
      <c r="D178" s="63">
        <v>12</v>
      </c>
      <c r="E178" s="9" t="s">
        <v>1</v>
      </c>
      <c r="F178" s="69">
        <v>0</v>
      </c>
      <c r="G178" s="70">
        <v>0</v>
      </c>
      <c r="H178" s="71">
        <v>0</v>
      </c>
      <c r="I178" s="72">
        <v>1</v>
      </c>
      <c r="J178" s="72">
        <v>25</v>
      </c>
      <c r="K178" s="73">
        <v>162</v>
      </c>
      <c r="L178" s="74">
        <v>188</v>
      </c>
      <c r="M178" s="3"/>
    </row>
    <row r="179" spans="1:18" x14ac:dyDescent="0.2">
      <c r="A179" s="64" t="s">
        <v>33</v>
      </c>
      <c r="B179" s="65">
        <v>14916</v>
      </c>
      <c r="E179" s="33" t="s">
        <v>34</v>
      </c>
      <c r="F179" s="75">
        <v>266791.67</v>
      </c>
      <c r="G179" s="76">
        <v>560088.89599999995</v>
      </c>
      <c r="H179" s="76">
        <v>6220.9499999999989</v>
      </c>
      <c r="I179" s="76">
        <v>341.59890179514252</v>
      </c>
      <c r="J179" s="77">
        <v>38.196924439197169</v>
      </c>
      <c r="K179" s="78">
        <v>8.0726994694684286</v>
      </c>
      <c r="L179" s="37"/>
      <c r="M179" s="54"/>
    </row>
    <row r="180" spans="1:18" x14ac:dyDescent="0.2">
      <c r="A180" s="23" t="s">
        <v>35</v>
      </c>
      <c r="B180" s="23" t="s">
        <v>36</v>
      </c>
      <c r="E180" s="9" t="s">
        <v>3</v>
      </c>
      <c r="F180" s="79">
        <v>0</v>
      </c>
      <c r="G180" s="80">
        <v>0</v>
      </c>
      <c r="H180" s="80">
        <v>0</v>
      </c>
      <c r="I180" s="80">
        <v>341.59890179514252</v>
      </c>
      <c r="J180" s="80">
        <v>954.92311097992922</v>
      </c>
      <c r="K180" s="81">
        <v>1307.7773140538854</v>
      </c>
      <c r="L180" s="55" t="s">
        <v>37</v>
      </c>
      <c r="M180" s="45">
        <v>2604.2993268289574</v>
      </c>
      <c r="P180" s="27" t="str">
        <f>IF(A177="","",+A177)</f>
        <v>J24</v>
      </c>
      <c r="Q180" s="27">
        <f>+M180</f>
        <v>2604.2993268289574</v>
      </c>
      <c r="R180" s="26">
        <f>+M181</f>
        <v>0.17459770225455601</v>
      </c>
    </row>
    <row r="181" spans="1:18" ht="23.25" x14ac:dyDescent="0.2">
      <c r="A181" s="82">
        <v>1</v>
      </c>
      <c r="B181" s="82">
        <v>1</v>
      </c>
      <c r="E181" s="9" t="s">
        <v>4</v>
      </c>
      <c r="F181" s="83">
        <v>0</v>
      </c>
      <c r="G181" s="84">
        <v>0</v>
      </c>
      <c r="H181" s="84">
        <v>0</v>
      </c>
      <c r="I181" s="84">
        <v>2.2901508567655035E-2</v>
      </c>
      <c r="J181" s="84">
        <v>6.4020053028957441E-2</v>
      </c>
      <c r="K181" s="85">
        <v>8.7676140657943519E-2</v>
      </c>
      <c r="L181" s="55" t="s">
        <v>38</v>
      </c>
      <c r="M181" s="56">
        <v>0.17459770225455601</v>
      </c>
    </row>
    <row r="182" spans="1:18" ht="18" customHeight="1" x14ac:dyDescent="0.35">
      <c r="E182" s="9" t="s">
        <v>39</v>
      </c>
      <c r="F182" s="87">
        <v>1</v>
      </c>
      <c r="G182" s="57"/>
      <c r="L182" s="55" t="s">
        <v>40</v>
      </c>
      <c r="M182" s="86">
        <v>-12311.700673171043</v>
      </c>
    </row>
    <row r="183" spans="1:18" ht="27.75" x14ac:dyDescent="0.4">
      <c r="A183" s="115" t="s">
        <v>28</v>
      </c>
      <c r="B183" s="116"/>
      <c r="D183" s="115" t="s">
        <v>29</v>
      </c>
      <c r="E183" s="53"/>
      <c r="F183" s="53"/>
      <c r="G183" s="53"/>
      <c r="H183" s="53"/>
      <c r="I183" s="53"/>
      <c r="J183" s="53"/>
      <c r="K183" s="53"/>
      <c r="L183" s="53"/>
      <c r="M183" s="53"/>
    </row>
    <row r="184" spans="1:18" ht="30" x14ac:dyDescent="0.2">
      <c r="A184" s="122" t="s">
        <v>66</v>
      </c>
      <c r="B184" s="123" t="s">
        <v>20</v>
      </c>
      <c r="D184" s="61" t="s">
        <v>15</v>
      </c>
      <c r="E184" s="6" t="s">
        <v>0</v>
      </c>
      <c r="F184" s="67">
        <v>15</v>
      </c>
      <c r="G184" s="67">
        <v>14</v>
      </c>
      <c r="H184" s="67">
        <v>13</v>
      </c>
      <c r="I184" s="67">
        <v>12</v>
      </c>
      <c r="J184" s="67">
        <v>11</v>
      </c>
      <c r="K184" s="67">
        <v>10</v>
      </c>
      <c r="L184" s="41" t="s">
        <v>21</v>
      </c>
      <c r="M184" s="3"/>
    </row>
    <row r="185" spans="1:18" ht="30" x14ac:dyDescent="0.2">
      <c r="A185" s="118" t="s">
        <v>32</v>
      </c>
      <c r="B185" s="112">
        <v>11481</v>
      </c>
      <c r="D185" s="119">
        <v>11</v>
      </c>
      <c r="E185" s="9" t="s">
        <v>1</v>
      </c>
      <c r="F185" s="120">
        <v>0</v>
      </c>
      <c r="G185" s="120">
        <v>0</v>
      </c>
      <c r="H185" s="73">
        <v>0</v>
      </c>
      <c r="I185" s="73">
        <v>0</v>
      </c>
      <c r="J185" s="73">
        <v>22</v>
      </c>
      <c r="K185" s="73">
        <v>228</v>
      </c>
      <c r="L185" s="74">
        <v>250</v>
      </c>
      <c r="M185" s="3"/>
    </row>
    <row r="186" spans="1:18" x14ac:dyDescent="0.2">
      <c r="A186" s="64" t="s">
        <v>33</v>
      </c>
      <c r="B186" s="65">
        <v>8610.75</v>
      </c>
      <c r="E186" s="33" t="s">
        <v>34</v>
      </c>
      <c r="F186" s="75">
        <v>15293.39</v>
      </c>
      <c r="G186" s="76">
        <v>8156.48</v>
      </c>
      <c r="H186" s="76">
        <v>194.2</v>
      </c>
      <c r="I186" s="76">
        <v>20.12</v>
      </c>
      <c r="J186" s="77">
        <v>3.3160459073191859</v>
      </c>
      <c r="K186" s="78">
        <v>0</v>
      </c>
      <c r="L186" s="37"/>
      <c r="M186" s="54"/>
    </row>
    <row r="187" spans="1:18" x14ac:dyDescent="0.2">
      <c r="A187" s="23" t="s">
        <v>35</v>
      </c>
      <c r="B187" s="23" t="s">
        <v>36</v>
      </c>
      <c r="E187" s="9" t="s">
        <v>3</v>
      </c>
      <c r="F187" s="79">
        <v>0</v>
      </c>
      <c r="G187" s="80">
        <v>0</v>
      </c>
      <c r="H187" s="80">
        <v>0</v>
      </c>
      <c r="I187" s="80">
        <v>0</v>
      </c>
      <c r="J187" s="80">
        <v>72.95300996102209</v>
      </c>
      <c r="K187" s="81">
        <v>0</v>
      </c>
      <c r="L187" s="55" t="s">
        <v>37</v>
      </c>
      <c r="M187" s="45">
        <v>72.95300996102209</v>
      </c>
      <c r="P187" s="27" t="str">
        <f>IF(A184="","",+A184)</f>
        <v>J25</v>
      </c>
      <c r="Q187" s="27">
        <f>+M187</f>
        <v>72.95300996102209</v>
      </c>
      <c r="R187" s="26">
        <f>+M188</f>
        <v>8.4723177378302813E-3</v>
      </c>
    </row>
    <row r="188" spans="1:18" ht="23.25" x14ac:dyDescent="0.2">
      <c r="A188" s="110">
        <v>2</v>
      </c>
      <c r="B188" s="110">
        <v>1</v>
      </c>
      <c r="E188" s="109" t="s">
        <v>4</v>
      </c>
      <c r="F188" s="83">
        <v>0</v>
      </c>
      <c r="G188" s="84">
        <v>0</v>
      </c>
      <c r="H188" s="84">
        <v>0</v>
      </c>
      <c r="I188" s="84">
        <v>0</v>
      </c>
      <c r="J188" s="84">
        <v>8.4723177378302813E-3</v>
      </c>
      <c r="K188" s="85">
        <v>0</v>
      </c>
      <c r="L188" s="55" t="s">
        <v>38</v>
      </c>
      <c r="M188" s="56">
        <v>8.4723177378302813E-3</v>
      </c>
    </row>
    <row r="189" spans="1:18" ht="18.75" customHeight="1" x14ac:dyDescent="0.2">
      <c r="B189" s="25"/>
      <c r="E189" s="9" t="s">
        <v>39</v>
      </c>
      <c r="F189" s="87">
        <v>0</v>
      </c>
      <c r="L189" s="55" t="s">
        <v>40</v>
      </c>
      <c r="M189" s="88">
        <v>-8537.796990038978</v>
      </c>
    </row>
    <row r="190" spans="1:18" ht="26.25" x14ac:dyDescent="0.4">
      <c r="A190" s="52" t="s">
        <v>28</v>
      </c>
      <c r="B190" s="52"/>
      <c r="D190" s="66" t="s">
        <v>29</v>
      </c>
      <c r="E190" s="53"/>
      <c r="F190" s="53"/>
      <c r="G190" s="53"/>
      <c r="H190" s="53"/>
      <c r="I190" s="53"/>
      <c r="J190" s="53"/>
      <c r="K190" s="53"/>
      <c r="L190" s="53"/>
      <c r="M190" s="53"/>
    </row>
    <row r="191" spans="1:18" ht="30" x14ac:dyDescent="0.2">
      <c r="A191" s="90" t="s">
        <v>67</v>
      </c>
      <c r="B191" s="60" t="s">
        <v>20</v>
      </c>
      <c r="D191" s="61" t="s">
        <v>15</v>
      </c>
      <c r="E191" s="6" t="s">
        <v>0</v>
      </c>
      <c r="F191" s="67">
        <v>15</v>
      </c>
      <c r="G191" s="67">
        <v>14</v>
      </c>
      <c r="H191" s="67">
        <v>13</v>
      </c>
      <c r="I191" s="67">
        <v>12</v>
      </c>
      <c r="J191" s="67">
        <v>11</v>
      </c>
      <c r="K191" s="67">
        <v>10</v>
      </c>
      <c r="L191" s="41" t="s">
        <v>68</v>
      </c>
      <c r="M191" s="3"/>
    </row>
    <row r="192" spans="1:18" ht="26.25" x14ac:dyDescent="0.2">
      <c r="A192" s="62" t="s">
        <v>32</v>
      </c>
      <c r="B192" s="68">
        <v>20562</v>
      </c>
      <c r="D192" s="63">
        <v>12</v>
      </c>
      <c r="E192" s="9" t="s">
        <v>1</v>
      </c>
      <c r="F192" s="69">
        <v>0</v>
      </c>
      <c r="G192" s="70">
        <v>0</v>
      </c>
      <c r="H192" s="71">
        <v>0</v>
      </c>
      <c r="I192" s="72">
        <v>3</v>
      </c>
      <c r="J192" s="72">
        <v>28</v>
      </c>
      <c r="K192" s="73">
        <v>141</v>
      </c>
      <c r="L192" s="74">
        <v>172</v>
      </c>
      <c r="M192" s="3"/>
    </row>
    <row r="193" spans="1:18" x14ac:dyDescent="0.2">
      <c r="A193" s="64" t="s">
        <v>33</v>
      </c>
      <c r="B193" s="65">
        <v>15422</v>
      </c>
      <c r="E193" s="33" t="s">
        <v>34</v>
      </c>
      <c r="F193" s="75">
        <v>250089</v>
      </c>
      <c r="G193" s="76">
        <v>524456</v>
      </c>
      <c r="H193" s="76">
        <v>15131</v>
      </c>
      <c r="I193" s="76">
        <v>417</v>
      </c>
      <c r="J193" s="77">
        <v>34.5</v>
      </c>
      <c r="K193" s="78">
        <v>6.3</v>
      </c>
      <c r="L193" s="37"/>
      <c r="M193" s="54"/>
    </row>
    <row r="194" spans="1:18" x14ac:dyDescent="0.2">
      <c r="A194" s="23" t="s">
        <v>35</v>
      </c>
      <c r="B194" s="23" t="s">
        <v>36</v>
      </c>
      <c r="E194" s="9" t="s">
        <v>3</v>
      </c>
      <c r="F194" s="79" t="s">
        <v>69</v>
      </c>
      <c r="G194" s="80" t="s">
        <v>69</v>
      </c>
      <c r="H194" s="80" t="s">
        <v>69</v>
      </c>
      <c r="I194" s="80">
        <v>1250</v>
      </c>
      <c r="J194" s="80">
        <v>967</v>
      </c>
      <c r="K194" s="81">
        <v>886</v>
      </c>
      <c r="L194" s="55" t="s">
        <v>37</v>
      </c>
      <c r="M194" s="45">
        <v>3104</v>
      </c>
      <c r="P194" s="27" t="str">
        <f>IF(A191="","",+A191)</f>
        <v>J26</v>
      </c>
      <c r="Q194" s="27">
        <f>+M194</f>
        <v>3104</v>
      </c>
      <c r="R194" s="26">
        <f>+M195</f>
        <v>0.2</v>
      </c>
    </row>
    <row r="195" spans="1:18" ht="23.25" x14ac:dyDescent="0.2">
      <c r="A195" s="82">
        <v>1</v>
      </c>
      <c r="B195" s="82">
        <v>2</v>
      </c>
      <c r="E195" s="9" t="s">
        <v>4</v>
      </c>
      <c r="F195" s="83" t="s">
        <v>69</v>
      </c>
      <c r="G195" s="84" t="s">
        <v>69</v>
      </c>
      <c r="H195" s="84" t="s">
        <v>69</v>
      </c>
      <c r="I195" s="84">
        <v>0.08</v>
      </c>
      <c r="J195" s="84">
        <v>0.06</v>
      </c>
      <c r="K195" s="85">
        <v>0.06</v>
      </c>
      <c r="L195" s="55" t="s">
        <v>38</v>
      </c>
      <c r="M195" s="56">
        <v>0.2</v>
      </c>
    </row>
    <row r="196" spans="1:18" ht="18" customHeight="1" x14ac:dyDescent="0.35">
      <c r="E196" s="9" t="s">
        <v>39</v>
      </c>
      <c r="F196" s="87">
        <v>0</v>
      </c>
      <c r="G196" s="57"/>
      <c r="L196" s="55" t="s">
        <v>40</v>
      </c>
      <c r="M196" s="88">
        <v>-12318</v>
      </c>
    </row>
    <row r="197" spans="1:18" ht="26.25" x14ac:dyDescent="0.4">
      <c r="A197" s="52" t="s">
        <v>28</v>
      </c>
      <c r="B197" s="52"/>
      <c r="D197" s="66" t="s">
        <v>29</v>
      </c>
      <c r="E197" s="53"/>
      <c r="F197" s="53"/>
      <c r="G197" s="53"/>
      <c r="H197" s="53"/>
      <c r="I197" s="53"/>
      <c r="J197" s="53"/>
      <c r="K197" s="53"/>
      <c r="L197" s="53"/>
      <c r="M197" s="53"/>
    </row>
    <row r="198" spans="1:18" ht="30" x14ac:dyDescent="0.2">
      <c r="A198" s="90" t="s">
        <v>70</v>
      </c>
      <c r="B198" s="60" t="s">
        <v>20</v>
      </c>
      <c r="D198" s="61" t="s">
        <v>15</v>
      </c>
      <c r="E198" s="6" t="s">
        <v>0</v>
      </c>
      <c r="F198" s="67">
        <v>15</v>
      </c>
      <c r="G198" s="67">
        <v>14</v>
      </c>
      <c r="H198" s="67">
        <v>13</v>
      </c>
      <c r="I198" s="67">
        <v>12</v>
      </c>
      <c r="J198" s="67">
        <v>11</v>
      </c>
      <c r="K198" s="67">
        <v>10</v>
      </c>
      <c r="L198" s="41" t="s">
        <v>21</v>
      </c>
      <c r="M198" s="3"/>
    </row>
    <row r="199" spans="1:18" ht="26.25" x14ac:dyDescent="0.2">
      <c r="A199" s="62" t="s">
        <v>32</v>
      </c>
      <c r="B199" s="68">
        <v>13087</v>
      </c>
      <c r="D199" s="63">
        <v>11</v>
      </c>
      <c r="E199" s="9" t="s">
        <v>1</v>
      </c>
      <c r="F199" s="69">
        <v>0</v>
      </c>
      <c r="G199" s="70">
        <v>0</v>
      </c>
      <c r="H199" s="71">
        <v>0</v>
      </c>
      <c r="I199" s="72">
        <v>0</v>
      </c>
      <c r="J199" s="72">
        <v>11</v>
      </c>
      <c r="K199" s="73">
        <v>97</v>
      </c>
      <c r="L199" s="74">
        <v>108</v>
      </c>
      <c r="M199" s="3"/>
    </row>
    <row r="200" spans="1:18" x14ac:dyDescent="0.2">
      <c r="A200" s="64" t="s">
        <v>33</v>
      </c>
      <c r="B200" s="65">
        <v>9815.25</v>
      </c>
      <c r="E200" s="33" t="s">
        <v>34</v>
      </c>
      <c r="F200" s="75">
        <v>71719.235000000001</v>
      </c>
      <c r="G200" s="76">
        <v>143934.36800000002</v>
      </c>
      <c r="H200" s="76">
        <v>71719.231999999989</v>
      </c>
      <c r="I200" s="76">
        <v>2746.52</v>
      </c>
      <c r="J200" s="77">
        <v>249.68275862068967</v>
      </c>
      <c r="K200" s="78">
        <v>37.237631476431631</v>
      </c>
      <c r="L200" s="37"/>
      <c r="M200" s="54"/>
    </row>
    <row r="201" spans="1:18" x14ac:dyDescent="0.2">
      <c r="A201" s="23" t="s">
        <v>35</v>
      </c>
      <c r="B201" s="23" t="s">
        <v>36</v>
      </c>
      <c r="E201" s="9" t="s">
        <v>3</v>
      </c>
      <c r="F201" s="79">
        <v>0</v>
      </c>
      <c r="G201" s="80">
        <v>0</v>
      </c>
      <c r="H201" s="80">
        <v>0</v>
      </c>
      <c r="I201" s="80">
        <v>0</v>
      </c>
      <c r="J201" s="80">
        <v>2746.5103448275863</v>
      </c>
      <c r="K201" s="81">
        <v>3612.050253213868</v>
      </c>
      <c r="L201" s="55" t="s">
        <v>37</v>
      </c>
      <c r="M201" s="45">
        <v>6358.5605980414548</v>
      </c>
      <c r="P201" s="27" t="str">
        <f>IF(A198="","",+A198)</f>
        <v>J27</v>
      </c>
      <c r="Q201" s="27">
        <f>+M201</f>
        <v>6358.5605980414548</v>
      </c>
      <c r="R201" s="26">
        <f>+M202</f>
        <v>0.64782461965222027</v>
      </c>
    </row>
    <row r="202" spans="1:18" ht="23.25" x14ac:dyDescent="0.2">
      <c r="A202" s="82">
        <v>1</v>
      </c>
      <c r="B202" s="82">
        <v>1</v>
      </c>
      <c r="E202" s="9" t="s">
        <v>4</v>
      </c>
      <c r="F202" s="83">
        <v>0</v>
      </c>
      <c r="G202" s="84">
        <v>0</v>
      </c>
      <c r="H202" s="84">
        <v>0</v>
      </c>
      <c r="I202" s="84">
        <v>0</v>
      </c>
      <c r="J202" s="84">
        <v>0.27982072232776406</v>
      </c>
      <c r="K202" s="85">
        <v>0.36800389732445615</v>
      </c>
      <c r="L202" s="55" t="s">
        <v>38</v>
      </c>
      <c r="M202" s="56">
        <v>0.64782461965222027</v>
      </c>
    </row>
    <row r="203" spans="1:18" ht="18.75" customHeight="1" x14ac:dyDescent="0.35">
      <c r="E203" s="9" t="s">
        <v>39</v>
      </c>
      <c r="F203" s="87">
        <v>0</v>
      </c>
      <c r="G203" s="57"/>
      <c r="L203" s="55" t="s">
        <v>40</v>
      </c>
      <c r="M203" s="88">
        <v>-3456.6894019585452</v>
      </c>
    </row>
    <row r="204" spans="1:18" ht="26.25" x14ac:dyDescent="0.4">
      <c r="A204" s="52" t="s">
        <v>28</v>
      </c>
      <c r="B204" s="52"/>
      <c r="D204" s="66" t="s">
        <v>29</v>
      </c>
      <c r="E204" s="53"/>
      <c r="F204" s="53"/>
      <c r="G204" s="53"/>
      <c r="H204" s="53"/>
      <c r="I204" s="53"/>
      <c r="J204" s="53"/>
      <c r="K204" s="53"/>
      <c r="L204" s="53"/>
      <c r="M204" s="53"/>
    </row>
    <row r="205" spans="1:18" ht="30" x14ac:dyDescent="0.2">
      <c r="A205" s="59" t="s">
        <v>71</v>
      </c>
      <c r="B205" s="60" t="s">
        <v>20</v>
      </c>
      <c r="D205" s="61" t="s">
        <v>15</v>
      </c>
      <c r="E205" s="6" t="s">
        <v>0</v>
      </c>
      <c r="F205" s="67">
        <v>15</v>
      </c>
      <c r="G205" s="67">
        <v>14</v>
      </c>
      <c r="H205" s="67">
        <v>13</v>
      </c>
      <c r="I205" s="67">
        <v>12</v>
      </c>
      <c r="J205" s="67">
        <v>11</v>
      </c>
      <c r="K205" s="67">
        <v>10</v>
      </c>
      <c r="L205" s="41" t="s">
        <v>21</v>
      </c>
      <c r="M205" s="3"/>
    </row>
    <row r="206" spans="1:18" ht="26.25" x14ac:dyDescent="0.2">
      <c r="A206" s="62" t="s">
        <v>32</v>
      </c>
      <c r="B206" s="68">
        <v>27569</v>
      </c>
      <c r="D206" s="63">
        <v>12</v>
      </c>
      <c r="E206" s="9" t="s">
        <v>1</v>
      </c>
      <c r="F206" s="69">
        <v>0</v>
      </c>
      <c r="G206" s="70">
        <v>0</v>
      </c>
      <c r="H206" s="71">
        <v>0</v>
      </c>
      <c r="I206" s="72">
        <v>1</v>
      </c>
      <c r="J206" s="72">
        <v>32</v>
      </c>
      <c r="K206" s="73">
        <v>176</v>
      </c>
      <c r="L206" s="74">
        <v>209</v>
      </c>
      <c r="M206" s="3"/>
    </row>
    <row r="207" spans="1:18" x14ac:dyDescent="0.2">
      <c r="A207" s="64" t="s">
        <v>33</v>
      </c>
      <c r="B207" s="65">
        <v>20676.75</v>
      </c>
      <c r="E207" s="33" t="s">
        <v>34</v>
      </c>
      <c r="F207" s="75">
        <v>290828.96000000002</v>
      </c>
      <c r="G207" s="76">
        <v>611368.44800000009</v>
      </c>
      <c r="H207" s="76">
        <v>13597.55</v>
      </c>
      <c r="I207" s="76">
        <v>796.25259009009005</v>
      </c>
      <c r="J207" s="77">
        <v>68.028526072734266</v>
      </c>
      <c r="K207" s="78">
        <v>11.009476744186047</v>
      </c>
      <c r="L207" s="37"/>
      <c r="M207" s="54"/>
    </row>
    <row r="208" spans="1:18" x14ac:dyDescent="0.2">
      <c r="A208" s="23" t="s">
        <v>35</v>
      </c>
      <c r="B208" s="23" t="s">
        <v>36</v>
      </c>
      <c r="E208" s="9" t="s">
        <v>3</v>
      </c>
      <c r="F208" s="79">
        <v>0</v>
      </c>
      <c r="G208" s="80">
        <v>0</v>
      </c>
      <c r="H208" s="80">
        <v>0</v>
      </c>
      <c r="I208" s="80">
        <v>796.25259009009005</v>
      </c>
      <c r="J208" s="80">
        <v>2176.9128343274965</v>
      </c>
      <c r="K208" s="81">
        <v>1937.6679069767442</v>
      </c>
      <c r="L208" s="55" t="s">
        <v>37</v>
      </c>
      <c r="M208" s="45">
        <v>4910.8333313943313</v>
      </c>
      <c r="P208" s="27" t="str">
        <f>IF(A205="","",+A205)</f>
        <v>J28</v>
      </c>
      <c r="Q208" s="27">
        <f>+M208</f>
        <v>4910.8333313943313</v>
      </c>
      <c r="R208" s="26">
        <f>+M209</f>
        <v>0.23750508814945923</v>
      </c>
    </row>
    <row r="209" spans="1:18" ht="23.25" x14ac:dyDescent="0.2">
      <c r="A209" s="82">
        <v>1</v>
      </c>
      <c r="B209" s="82">
        <v>1</v>
      </c>
      <c r="E209" s="9" t="s">
        <v>4</v>
      </c>
      <c r="F209" s="83">
        <v>0</v>
      </c>
      <c r="G209" s="84">
        <v>0</v>
      </c>
      <c r="H209" s="84">
        <v>0</v>
      </c>
      <c r="I209" s="84">
        <v>3.8509562193772717E-2</v>
      </c>
      <c r="J209" s="84">
        <v>0.10528312400776217</v>
      </c>
      <c r="K209" s="85">
        <v>9.3712401947924323E-2</v>
      </c>
      <c r="L209" s="55" t="s">
        <v>38</v>
      </c>
      <c r="M209" s="56">
        <v>0.23750508814945923</v>
      </c>
    </row>
    <row r="210" spans="1:18" ht="18" customHeight="1" x14ac:dyDescent="0.35">
      <c r="E210" s="9" t="s">
        <v>39</v>
      </c>
      <c r="F210" s="87">
        <v>0</v>
      </c>
      <c r="G210" s="57"/>
      <c r="L210" s="55" t="s">
        <v>40</v>
      </c>
      <c r="M210" s="86">
        <v>-15765.916668605669</v>
      </c>
    </row>
    <row r="211" spans="1:18" ht="26.25" x14ac:dyDescent="0.4">
      <c r="A211" s="52" t="s">
        <v>28</v>
      </c>
      <c r="B211" s="52"/>
      <c r="D211" s="66" t="s">
        <v>29</v>
      </c>
      <c r="E211" s="53"/>
      <c r="F211" s="53"/>
      <c r="G211" s="53"/>
      <c r="H211" s="53"/>
      <c r="I211" s="53"/>
      <c r="J211" s="53"/>
      <c r="K211" s="53"/>
      <c r="L211" s="53"/>
      <c r="M211" s="53"/>
    </row>
    <row r="212" spans="1:18" ht="30" x14ac:dyDescent="0.2">
      <c r="A212" s="59" t="s">
        <v>72</v>
      </c>
      <c r="B212" s="60" t="s">
        <v>20</v>
      </c>
      <c r="D212" s="61" t="s">
        <v>15</v>
      </c>
      <c r="E212" s="6" t="s">
        <v>0</v>
      </c>
      <c r="F212" s="67">
        <v>15</v>
      </c>
      <c r="G212" s="67">
        <v>14</v>
      </c>
      <c r="H212" s="67">
        <v>13</v>
      </c>
      <c r="I212" s="67">
        <v>12</v>
      </c>
      <c r="J212" s="67">
        <v>11</v>
      </c>
      <c r="K212" s="67">
        <v>10</v>
      </c>
      <c r="L212" s="41" t="s">
        <v>21</v>
      </c>
      <c r="M212" s="3"/>
    </row>
    <row r="213" spans="1:18" ht="26.25" x14ac:dyDescent="0.2">
      <c r="A213" s="62" t="s">
        <v>32</v>
      </c>
      <c r="B213" s="68">
        <v>18723</v>
      </c>
      <c r="D213" s="63">
        <v>12</v>
      </c>
      <c r="E213" s="9" t="s">
        <v>1</v>
      </c>
      <c r="F213" s="69">
        <v>0</v>
      </c>
      <c r="G213" s="70">
        <v>0</v>
      </c>
      <c r="H213" s="71">
        <v>0</v>
      </c>
      <c r="I213" s="72">
        <v>8</v>
      </c>
      <c r="J213" s="72">
        <v>57</v>
      </c>
      <c r="K213" s="73">
        <v>268</v>
      </c>
      <c r="L213" s="74">
        <v>333</v>
      </c>
      <c r="M213" s="3"/>
    </row>
    <row r="214" spans="1:18" x14ac:dyDescent="0.2">
      <c r="A214" s="64" t="s">
        <v>33</v>
      </c>
      <c r="B214" s="65">
        <v>14042.25</v>
      </c>
      <c r="E214" s="33" t="s">
        <v>34</v>
      </c>
      <c r="F214" s="75">
        <v>57239.09</v>
      </c>
      <c r="G214" s="76">
        <v>113043.39199999999</v>
      </c>
      <c r="H214" s="76">
        <v>6154.89</v>
      </c>
      <c r="I214" s="76">
        <v>508.66809917355368</v>
      </c>
      <c r="J214" s="77">
        <v>53.798898601398598</v>
      </c>
      <c r="K214" s="78">
        <v>10.827196891951326</v>
      </c>
      <c r="L214" s="37"/>
      <c r="M214" s="54"/>
    </row>
    <row r="215" spans="1:18" x14ac:dyDescent="0.2">
      <c r="A215" s="23" t="s">
        <v>35</v>
      </c>
      <c r="B215" s="23" t="s">
        <v>36</v>
      </c>
      <c r="E215" s="9" t="s">
        <v>3</v>
      </c>
      <c r="F215" s="79">
        <v>0</v>
      </c>
      <c r="G215" s="80">
        <v>0</v>
      </c>
      <c r="H215" s="80">
        <v>0</v>
      </c>
      <c r="I215" s="80">
        <v>4069.3447933884295</v>
      </c>
      <c r="J215" s="80">
        <v>3066.5372202797203</v>
      </c>
      <c r="K215" s="81">
        <v>2901.6887670429555</v>
      </c>
      <c r="L215" s="55" t="s">
        <v>37</v>
      </c>
      <c r="M215" s="45">
        <v>10037.570780711105</v>
      </c>
      <c r="P215" s="27" t="str">
        <f>IF(A212="","",+A212)</f>
        <v>J29</v>
      </c>
      <c r="Q215" s="27">
        <f>+M215</f>
        <v>10037.570780711105</v>
      </c>
      <c r="R215" s="26">
        <f>+M216</f>
        <v>0.71481214055518916</v>
      </c>
    </row>
    <row r="216" spans="1:18" ht="23.25" x14ac:dyDescent="0.2">
      <c r="A216" s="82" t="s">
        <v>43</v>
      </c>
      <c r="B216" s="82">
        <v>0</v>
      </c>
      <c r="E216" s="9" t="s">
        <v>4</v>
      </c>
      <c r="F216" s="83">
        <v>0</v>
      </c>
      <c r="G216" s="84">
        <v>0</v>
      </c>
      <c r="H216" s="84">
        <v>0</v>
      </c>
      <c r="I216" s="84">
        <v>0.28979293157353198</v>
      </c>
      <c r="J216" s="84">
        <v>0.2183793352404152</v>
      </c>
      <c r="K216" s="85">
        <v>0.20663987374124201</v>
      </c>
      <c r="L216" s="55" t="s">
        <v>38</v>
      </c>
      <c r="M216" s="56">
        <v>0.71481214055518916</v>
      </c>
    </row>
    <row r="217" spans="1:18" ht="18" customHeight="1" x14ac:dyDescent="0.35">
      <c r="E217" s="9" t="s">
        <v>39</v>
      </c>
      <c r="F217" s="24">
        <v>1</v>
      </c>
      <c r="G217" s="57"/>
      <c r="L217" s="55" t="s">
        <v>40</v>
      </c>
      <c r="M217" s="86">
        <v>-4004.6792192888952</v>
      </c>
    </row>
    <row r="218" spans="1:18" ht="27.75" x14ac:dyDescent="0.4">
      <c r="A218" s="115" t="s">
        <v>28</v>
      </c>
      <c r="B218" s="116"/>
      <c r="D218" s="115" t="s">
        <v>29</v>
      </c>
      <c r="E218" s="53"/>
      <c r="F218" s="53"/>
      <c r="G218" s="53"/>
      <c r="H218" s="53"/>
      <c r="I218" s="53"/>
      <c r="J218" s="53"/>
      <c r="K218" s="53"/>
      <c r="L218" s="53"/>
      <c r="M218" s="53"/>
    </row>
    <row r="219" spans="1:18" ht="30" x14ac:dyDescent="0.2">
      <c r="A219" s="122" t="s">
        <v>73</v>
      </c>
      <c r="B219" s="123" t="s">
        <v>20</v>
      </c>
      <c r="D219" s="61" t="s">
        <v>15</v>
      </c>
      <c r="E219" s="6" t="s">
        <v>0</v>
      </c>
      <c r="F219" s="67">
        <v>15</v>
      </c>
      <c r="G219" s="67">
        <v>14</v>
      </c>
      <c r="H219" s="67">
        <v>13</v>
      </c>
      <c r="I219" s="67">
        <v>12</v>
      </c>
      <c r="J219" s="67">
        <v>11</v>
      </c>
      <c r="K219" s="67">
        <v>10</v>
      </c>
      <c r="L219" s="41" t="s">
        <v>21</v>
      </c>
      <c r="M219" s="3"/>
    </row>
    <row r="220" spans="1:18" ht="30" x14ac:dyDescent="0.2">
      <c r="A220" s="118" t="s">
        <v>32</v>
      </c>
      <c r="B220" s="112">
        <v>27913</v>
      </c>
      <c r="D220" s="119">
        <v>13</v>
      </c>
      <c r="E220" s="9" t="s">
        <v>1</v>
      </c>
      <c r="F220" s="120">
        <v>0</v>
      </c>
      <c r="G220" s="120">
        <v>0</v>
      </c>
      <c r="H220" s="73">
        <v>10</v>
      </c>
      <c r="I220" s="73">
        <v>66</v>
      </c>
      <c r="J220" s="73">
        <v>329</v>
      </c>
      <c r="K220" s="73">
        <v>1164</v>
      </c>
      <c r="L220" s="74">
        <v>1569</v>
      </c>
      <c r="M220" s="3"/>
    </row>
    <row r="221" spans="1:18" x14ac:dyDescent="0.2">
      <c r="A221" s="64" t="s">
        <v>33</v>
      </c>
      <c r="B221" s="65">
        <v>20934.75</v>
      </c>
      <c r="E221" s="33" t="s">
        <v>34</v>
      </c>
      <c r="F221" s="75">
        <v>257369.30000000002</v>
      </c>
      <c r="G221" s="76">
        <v>41249.240000000005</v>
      </c>
      <c r="H221" s="76">
        <v>854.00356164383561</v>
      </c>
      <c r="I221" s="76">
        <v>80.320445761401686</v>
      </c>
      <c r="J221" s="77">
        <v>12.08387997208653</v>
      </c>
      <c r="K221" s="78">
        <v>3.3056090441059394</v>
      </c>
      <c r="L221" s="37"/>
      <c r="M221" s="54"/>
    </row>
    <row r="222" spans="1:18" x14ac:dyDescent="0.2">
      <c r="A222" s="23" t="s">
        <v>35</v>
      </c>
      <c r="B222" s="23" t="s">
        <v>36</v>
      </c>
      <c r="E222" s="9" t="s">
        <v>3</v>
      </c>
      <c r="F222" s="79">
        <v>0</v>
      </c>
      <c r="G222" s="80">
        <v>0</v>
      </c>
      <c r="H222" s="80">
        <v>8540.0356164383556</v>
      </c>
      <c r="I222" s="80">
        <v>5301.1494202525109</v>
      </c>
      <c r="J222" s="80">
        <v>3975.5965108164683</v>
      </c>
      <c r="K222" s="81">
        <v>3847.7289273393135</v>
      </c>
      <c r="L222" s="55" t="s">
        <v>37</v>
      </c>
      <c r="M222" s="45">
        <v>21664.510474846647</v>
      </c>
      <c r="P222" s="27" t="str">
        <f>IF(A219="","",+A219)</f>
        <v>J30</v>
      </c>
      <c r="Q222" s="27">
        <f>+M222</f>
        <v>21664.510474846647</v>
      </c>
      <c r="R222" s="26">
        <f>+M223</f>
        <v>1.0348588101050478</v>
      </c>
    </row>
    <row r="223" spans="1:18" ht="23.25" x14ac:dyDescent="0.2">
      <c r="A223" s="110">
        <v>1</v>
      </c>
      <c r="B223" s="110">
        <v>0</v>
      </c>
      <c r="E223" s="109" t="s">
        <v>4</v>
      </c>
      <c r="F223" s="83">
        <v>0</v>
      </c>
      <c r="G223" s="84">
        <v>0</v>
      </c>
      <c r="H223" s="84">
        <v>0.40793587773622114</v>
      </c>
      <c r="I223" s="84">
        <v>0.25322248511458273</v>
      </c>
      <c r="J223" s="84">
        <v>0.18990417897593562</v>
      </c>
      <c r="K223" s="85">
        <v>0.18379626827830825</v>
      </c>
      <c r="L223" s="55" t="s">
        <v>38</v>
      </c>
      <c r="M223" s="56">
        <v>1.0348588101050478</v>
      </c>
    </row>
    <row r="224" spans="1:18" ht="18.75" customHeight="1" x14ac:dyDescent="0.2">
      <c r="B224" s="25"/>
      <c r="E224" s="9" t="s">
        <v>39</v>
      </c>
      <c r="F224" s="87">
        <v>0</v>
      </c>
      <c r="L224" s="55" t="s">
        <v>40</v>
      </c>
      <c r="M224" s="88">
        <v>729.76047484664741</v>
      </c>
    </row>
    <row r="225" spans="1:18" ht="27.75" x14ac:dyDescent="0.4">
      <c r="A225" s="115" t="s">
        <v>28</v>
      </c>
      <c r="B225" s="116"/>
      <c r="D225" s="115" t="s">
        <v>29</v>
      </c>
      <c r="E225" s="53"/>
      <c r="F225" s="53"/>
      <c r="G225" s="53"/>
      <c r="H225" s="53"/>
      <c r="I225" s="53"/>
      <c r="J225" s="53"/>
      <c r="K225" s="53"/>
      <c r="L225" s="53"/>
      <c r="M225" s="53"/>
    </row>
    <row r="226" spans="1:18" ht="30" x14ac:dyDescent="0.2">
      <c r="A226" s="122" t="s">
        <v>74</v>
      </c>
      <c r="B226" s="60" t="s">
        <v>20</v>
      </c>
      <c r="D226" s="61" t="s">
        <v>15</v>
      </c>
      <c r="E226" s="6" t="s">
        <v>0</v>
      </c>
      <c r="F226" s="67">
        <v>15</v>
      </c>
      <c r="G226" s="67">
        <v>14</v>
      </c>
      <c r="H226" s="67">
        <v>13</v>
      </c>
      <c r="I226" s="67">
        <v>12</v>
      </c>
      <c r="J226" s="67">
        <v>11</v>
      </c>
      <c r="K226" s="67">
        <v>10</v>
      </c>
      <c r="L226" s="41" t="s">
        <v>21</v>
      </c>
      <c r="M226" s="3"/>
    </row>
    <row r="227" spans="1:18" ht="30" x14ac:dyDescent="0.2">
      <c r="A227" s="118" t="s">
        <v>32</v>
      </c>
      <c r="B227" s="112">
        <v>9924</v>
      </c>
      <c r="D227" s="119">
        <v>13</v>
      </c>
      <c r="E227" s="9" t="s">
        <v>1</v>
      </c>
      <c r="F227" s="120">
        <v>0</v>
      </c>
      <c r="G227" s="120">
        <v>0</v>
      </c>
      <c r="H227" s="73">
        <v>1</v>
      </c>
      <c r="I227" s="73">
        <v>12</v>
      </c>
      <c r="J227" s="73">
        <v>105</v>
      </c>
      <c r="K227" s="73">
        <v>426</v>
      </c>
      <c r="L227" s="74">
        <v>544</v>
      </c>
      <c r="M227" s="3"/>
    </row>
    <row r="228" spans="1:18" x14ac:dyDescent="0.2">
      <c r="A228" s="64" t="s">
        <v>33</v>
      </c>
      <c r="B228" s="65">
        <v>7443</v>
      </c>
      <c r="E228" s="33" t="s">
        <v>34</v>
      </c>
      <c r="F228" s="75">
        <v>81772.505000000005</v>
      </c>
      <c r="G228" s="76">
        <v>6783.68</v>
      </c>
      <c r="H228" s="76">
        <v>104.79078409090909</v>
      </c>
      <c r="I228" s="76">
        <v>12.389994626544867</v>
      </c>
      <c r="J228" s="77">
        <v>2.4431707770315114</v>
      </c>
      <c r="K228" s="78">
        <v>0</v>
      </c>
      <c r="L228" s="37"/>
      <c r="M228" s="54"/>
    </row>
    <row r="229" spans="1:18" x14ac:dyDescent="0.2">
      <c r="A229" s="23" t="s">
        <v>35</v>
      </c>
      <c r="B229" s="23" t="s">
        <v>36</v>
      </c>
      <c r="E229" s="9" t="s">
        <v>3</v>
      </c>
      <c r="F229" s="79">
        <v>0</v>
      </c>
      <c r="G229" s="80">
        <v>0</v>
      </c>
      <c r="H229" s="80">
        <v>104.79078409090909</v>
      </c>
      <c r="I229" s="80">
        <v>148.6799355185384</v>
      </c>
      <c r="J229" s="80">
        <v>256.53293158830871</v>
      </c>
      <c r="K229" s="81">
        <v>0</v>
      </c>
      <c r="L229" s="55" t="s">
        <v>37</v>
      </c>
      <c r="M229" s="45">
        <v>510.0036511977562</v>
      </c>
      <c r="P229" s="27" t="str">
        <f>IF(A226="","",+A226)</f>
        <v>J31</v>
      </c>
      <c r="Q229" s="27">
        <f>+M229</f>
        <v>510.0036511977562</v>
      </c>
      <c r="R229" s="26">
        <f>+M230</f>
        <v>6.852124831355047E-2</v>
      </c>
    </row>
    <row r="230" spans="1:18" ht="23.25" x14ac:dyDescent="0.2">
      <c r="A230" s="110">
        <v>1</v>
      </c>
      <c r="B230" s="110">
        <v>1</v>
      </c>
      <c r="E230" s="109" t="s">
        <v>4</v>
      </c>
      <c r="F230" s="83">
        <v>0</v>
      </c>
      <c r="G230" s="84">
        <v>0</v>
      </c>
      <c r="H230" s="84">
        <v>1.407910574914807E-2</v>
      </c>
      <c r="I230" s="84">
        <v>1.9975807539774071E-2</v>
      </c>
      <c r="J230" s="84">
        <v>3.4466335024628335E-2</v>
      </c>
      <c r="K230" s="85">
        <v>0</v>
      </c>
      <c r="L230" s="55" t="s">
        <v>38</v>
      </c>
      <c r="M230" s="56">
        <v>6.852124831355047E-2</v>
      </c>
    </row>
    <row r="231" spans="1:18" ht="18" customHeight="1" x14ac:dyDescent="0.2">
      <c r="B231" s="25"/>
      <c r="E231" s="9" t="s">
        <v>39</v>
      </c>
      <c r="F231" s="87">
        <v>0</v>
      </c>
      <c r="L231" s="55" t="s">
        <v>40</v>
      </c>
      <c r="M231" s="88">
        <v>-6932.996348802244</v>
      </c>
    </row>
    <row r="232" spans="1:18" ht="26.25" x14ac:dyDescent="0.4">
      <c r="A232" s="52" t="s">
        <v>28</v>
      </c>
      <c r="B232" s="52"/>
      <c r="D232" s="66" t="s">
        <v>29</v>
      </c>
      <c r="E232" s="53"/>
      <c r="F232" s="53"/>
      <c r="G232" s="53"/>
      <c r="H232" s="53"/>
      <c r="I232" s="53"/>
      <c r="J232" s="53"/>
      <c r="K232" s="53"/>
      <c r="L232" s="53"/>
      <c r="M232" s="53"/>
    </row>
    <row r="233" spans="1:18" ht="30" x14ac:dyDescent="0.2">
      <c r="A233" s="59" t="s">
        <v>75</v>
      </c>
      <c r="B233" s="60" t="s">
        <v>20</v>
      </c>
      <c r="D233" s="61" t="s">
        <v>15</v>
      </c>
      <c r="E233" s="6" t="s">
        <v>0</v>
      </c>
      <c r="F233" s="67">
        <v>15</v>
      </c>
      <c r="G233" s="67">
        <v>14</v>
      </c>
      <c r="H233" s="67">
        <v>13</v>
      </c>
      <c r="I233" s="67">
        <v>12</v>
      </c>
      <c r="J233" s="67">
        <v>11</v>
      </c>
      <c r="K233" s="67">
        <v>10</v>
      </c>
      <c r="L233" s="41" t="s">
        <v>21</v>
      </c>
      <c r="M233" s="3"/>
    </row>
    <row r="234" spans="1:18" ht="26.25" x14ac:dyDescent="0.2">
      <c r="A234" s="62" t="s">
        <v>32</v>
      </c>
      <c r="B234" s="68">
        <v>24026</v>
      </c>
      <c r="D234" s="63">
        <v>13</v>
      </c>
      <c r="E234" s="9" t="s">
        <v>1</v>
      </c>
      <c r="F234" s="69">
        <v>0</v>
      </c>
      <c r="G234" s="70">
        <v>0</v>
      </c>
      <c r="H234" s="71">
        <v>1</v>
      </c>
      <c r="I234" s="72">
        <v>19</v>
      </c>
      <c r="J234" s="72">
        <v>101</v>
      </c>
      <c r="K234" s="73">
        <v>428</v>
      </c>
      <c r="L234" s="74">
        <v>549</v>
      </c>
      <c r="M234" s="3"/>
    </row>
    <row r="235" spans="1:18" x14ac:dyDescent="0.2">
      <c r="A235" s="64" t="s">
        <v>33</v>
      </c>
      <c r="B235" s="65">
        <v>18019.5</v>
      </c>
      <c r="E235" s="33" t="s">
        <v>34</v>
      </c>
      <c r="F235" s="75">
        <v>305538.78500000003</v>
      </c>
      <c r="G235" s="76">
        <v>642749.40800000005</v>
      </c>
      <c r="H235" s="76">
        <v>4768.254615384616</v>
      </c>
      <c r="I235" s="76">
        <v>324.25820401046212</v>
      </c>
      <c r="J235" s="77">
        <v>35.062888930793889</v>
      </c>
      <c r="K235" s="78">
        <v>7.1111908895436811</v>
      </c>
      <c r="L235" s="37"/>
      <c r="M235" s="54"/>
    </row>
    <row r="236" spans="1:18" x14ac:dyDescent="0.2">
      <c r="A236" s="23" t="s">
        <v>35</v>
      </c>
      <c r="B236" s="23" t="s">
        <v>36</v>
      </c>
      <c r="E236" s="9" t="s">
        <v>3</v>
      </c>
      <c r="F236" s="79">
        <v>0</v>
      </c>
      <c r="G236" s="80">
        <v>0</v>
      </c>
      <c r="H236" s="80">
        <v>4768.254615384616</v>
      </c>
      <c r="I236" s="80">
        <v>6160.9058761987799</v>
      </c>
      <c r="J236" s="80">
        <v>3541.3517820101829</v>
      </c>
      <c r="K236" s="81">
        <v>3043.5897007246954</v>
      </c>
      <c r="L236" s="55" t="s">
        <v>37</v>
      </c>
      <c r="M236" s="45">
        <v>17514.101974318273</v>
      </c>
      <c r="P236" s="27" t="str">
        <f>IF(A233="","",+A233)</f>
        <v>J32</v>
      </c>
      <c r="Q236" s="27">
        <f>+M236</f>
        <v>17514.101974318273</v>
      </c>
      <c r="R236" s="26">
        <f>+M237</f>
        <v>0.97195271646373504</v>
      </c>
    </row>
    <row r="237" spans="1:18" ht="23.25" x14ac:dyDescent="0.2">
      <c r="A237" s="82">
        <v>1</v>
      </c>
      <c r="B237" s="82">
        <v>1</v>
      </c>
      <c r="E237" s="9" t="s">
        <v>4</v>
      </c>
      <c r="F237" s="83">
        <v>0</v>
      </c>
      <c r="G237" s="84">
        <v>0</v>
      </c>
      <c r="H237" s="84">
        <v>0.26461636645770503</v>
      </c>
      <c r="I237" s="84">
        <v>0.34190215467681012</v>
      </c>
      <c r="J237" s="84">
        <v>0.19652885940287926</v>
      </c>
      <c r="K237" s="85">
        <v>0.16890533592634066</v>
      </c>
      <c r="L237" s="55" t="s">
        <v>38</v>
      </c>
      <c r="M237" s="56">
        <v>0.97195271646373504</v>
      </c>
    </row>
    <row r="238" spans="1:18" ht="18.75" customHeight="1" x14ac:dyDescent="0.35">
      <c r="E238" s="9" t="s">
        <v>39</v>
      </c>
      <c r="F238" s="87">
        <v>1</v>
      </c>
      <c r="G238" s="57"/>
      <c r="L238" s="55" t="s">
        <v>40</v>
      </c>
      <c r="M238" s="86">
        <v>-505.39802568172672</v>
      </c>
    </row>
    <row r="239" spans="1:18" ht="27.75" x14ac:dyDescent="0.4">
      <c r="A239" s="131" t="s">
        <v>28</v>
      </c>
      <c r="B239" s="132"/>
      <c r="D239" s="115" t="s">
        <v>29</v>
      </c>
      <c r="E239" s="53"/>
      <c r="F239" s="53"/>
      <c r="G239" s="53"/>
      <c r="H239" s="53"/>
      <c r="I239" s="53"/>
      <c r="J239" s="53"/>
      <c r="K239" s="53"/>
      <c r="L239" s="53"/>
      <c r="M239" s="53"/>
    </row>
    <row r="240" spans="1:18" ht="30" x14ac:dyDescent="0.2">
      <c r="A240" s="59" t="s">
        <v>76</v>
      </c>
      <c r="B240" s="60" t="s">
        <v>20</v>
      </c>
      <c r="D240" s="61" t="s">
        <v>15</v>
      </c>
      <c r="E240" s="6" t="s">
        <v>0</v>
      </c>
      <c r="F240" s="67">
        <v>15</v>
      </c>
      <c r="G240" s="67">
        <v>14</v>
      </c>
      <c r="H240" s="67">
        <v>13</v>
      </c>
      <c r="I240" s="67">
        <v>12</v>
      </c>
      <c r="J240" s="67">
        <v>11</v>
      </c>
      <c r="K240" s="67">
        <v>10</v>
      </c>
      <c r="L240" s="133" t="s">
        <v>21</v>
      </c>
      <c r="M240" s="3"/>
    </row>
    <row r="241" spans="1:18" ht="30" x14ac:dyDescent="0.2">
      <c r="A241" s="118" t="s">
        <v>32</v>
      </c>
      <c r="B241" s="68">
        <v>27538</v>
      </c>
      <c r="D241" s="119">
        <v>12</v>
      </c>
      <c r="E241" s="9" t="s">
        <v>1</v>
      </c>
      <c r="F241" s="120">
        <v>0</v>
      </c>
      <c r="G241" s="120">
        <v>0</v>
      </c>
      <c r="H241" s="73">
        <v>0</v>
      </c>
      <c r="I241" s="73">
        <v>2</v>
      </c>
      <c r="J241" s="73">
        <v>21</v>
      </c>
      <c r="K241" s="73">
        <v>121</v>
      </c>
      <c r="L241" s="134">
        <v>144</v>
      </c>
      <c r="M241" s="3"/>
    </row>
    <row r="242" spans="1:18" x14ac:dyDescent="0.2">
      <c r="A242" s="135" t="s">
        <v>33</v>
      </c>
      <c r="B242" s="65">
        <v>20653.5</v>
      </c>
      <c r="E242" s="33" t="s">
        <v>34</v>
      </c>
      <c r="F242" s="136">
        <v>263510.71999999997</v>
      </c>
      <c r="G242" s="137">
        <v>189696.51200000002</v>
      </c>
      <c r="H242" s="137">
        <v>3629.4099999999994</v>
      </c>
      <c r="I242" s="137">
        <v>269.29510961214163</v>
      </c>
      <c r="J242" s="138">
        <v>35.8453164983165</v>
      </c>
      <c r="K242" s="139">
        <v>8.4076211057481345</v>
      </c>
      <c r="L242" s="37"/>
      <c r="M242" s="54"/>
    </row>
    <row r="243" spans="1:18" ht="36" x14ac:dyDescent="0.2">
      <c r="A243" s="140" t="s">
        <v>35</v>
      </c>
      <c r="B243" s="140" t="s">
        <v>36</v>
      </c>
      <c r="E243" s="9" t="s">
        <v>3</v>
      </c>
      <c r="F243" s="141">
        <v>0</v>
      </c>
      <c r="G243" s="142">
        <v>0</v>
      </c>
      <c r="H243" s="142">
        <v>0</v>
      </c>
      <c r="I243" s="142">
        <v>538.59021922428326</v>
      </c>
      <c r="J243" s="142">
        <v>752.75164646464646</v>
      </c>
      <c r="K243" s="143">
        <v>1017.3221537955243</v>
      </c>
      <c r="L243" s="55" t="s">
        <v>37</v>
      </c>
      <c r="M243" s="45">
        <v>2308.664019484454</v>
      </c>
      <c r="P243" s="27" t="str">
        <f>IF(A240="","",+A240)</f>
        <v>J33</v>
      </c>
      <c r="Q243" s="27">
        <f>+M243</f>
        <v>2308.664019484454</v>
      </c>
      <c r="R243" s="26">
        <f>+M244</f>
        <v>0.11178076449436919</v>
      </c>
    </row>
    <row r="244" spans="1:18" ht="23.25" x14ac:dyDescent="0.2">
      <c r="A244" s="144">
        <v>1</v>
      </c>
      <c r="B244" s="144">
        <v>0</v>
      </c>
      <c r="E244" s="109" t="s">
        <v>4</v>
      </c>
      <c r="F244" s="145">
        <v>0</v>
      </c>
      <c r="G244" s="146">
        <v>0</v>
      </c>
      <c r="H244" s="146">
        <v>0</v>
      </c>
      <c r="I244" s="146">
        <v>2.6077430906349203E-2</v>
      </c>
      <c r="J244" s="146">
        <v>3.6446686831028467E-2</v>
      </c>
      <c r="K244" s="147">
        <v>4.9256646756991519E-2</v>
      </c>
      <c r="L244" s="55" t="s">
        <v>38</v>
      </c>
      <c r="M244" s="148">
        <v>0.11178076449436919</v>
      </c>
    </row>
    <row r="245" spans="1:18" ht="18" customHeight="1" x14ac:dyDescent="0.2">
      <c r="B245" s="25"/>
      <c r="E245" s="9" t="s">
        <v>39</v>
      </c>
      <c r="F245" s="87">
        <v>0</v>
      </c>
      <c r="L245" s="55" t="s">
        <v>40</v>
      </c>
      <c r="M245" s="149">
        <v>-18344.835980515545</v>
      </c>
    </row>
    <row r="246" spans="1:18" ht="26.25" x14ac:dyDescent="0.4">
      <c r="A246" s="52" t="s">
        <v>28</v>
      </c>
      <c r="B246" s="52"/>
      <c r="D246" s="66" t="s">
        <v>29</v>
      </c>
      <c r="E246" s="53"/>
      <c r="F246" s="53"/>
      <c r="G246" s="53"/>
      <c r="H246" s="53"/>
      <c r="I246" s="53"/>
      <c r="J246" s="53"/>
      <c r="K246" s="53"/>
      <c r="L246" s="53"/>
      <c r="M246" s="53"/>
    </row>
    <row r="247" spans="1:18" ht="30" x14ac:dyDescent="0.2">
      <c r="A247" s="59" t="s">
        <v>77</v>
      </c>
      <c r="B247" s="60" t="s">
        <v>20</v>
      </c>
      <c r="D247" s="61" t="s">
        <v>15</v>
      </c>
      <c r="E247" s="6" t="s">
        <v>0</v>
      </c>
      <c r="F247" s="67">
        <v>15</v>
      </c>
      <c r="G247" s="67">
        <v>14</v>
      </c>
      <c r="H247" s="67">
        <v>13</v>
      </c>
      <c r="I247" s="67">
        <v>12</v>
      </c>
      <c r="J247" s="67">
        <v>11</v>
      </c>
      <c r="K247" s="67">
        <v>10</v>
      </c>
      <c r="L247" s="41" t="s">
        <v>21</v>
      </c>
      <c r="M247" s="3"/>
    </row>
    <row r="248" spans="1:18" ht="26.25" x14ac:dyDescent="0.2">
      <c r="A248" s="62" t="s">
        <v>32</v>
      </c>
      <c r="B248" s="68">
        <v>18532</v>
      </c>
      <c r="D248" s="63">
        <v>11</v>
      </c>
      <c r="E248" s="9" t="s">
        <v>1</v>
      </c>
      <c r="F248" s="69">
        <v>0</v>
      </c>
      <c r="G248" s="70">
        <v>0</v>
      </c>
      <c r="H248" s="71">
        <v>0</v>
      </c>
      <c r="I248" s="72">
        <v>0</v>
      </c>
      <c r="J248" s="72">
        <v>36</v>
      </c>
      <c r="K248" s="73">
        <v>344</v>
      </c>
      <c r="L248" s="74">
        <v>380</v>
      </c>
      <c r="M248" s="3"/>
    </row>
    <row r="249" spans="1:18" x14ac:dyDescent="0.2">
      <c r="A249" s="64" t="s">
        <v>33</v>
      </c>
      <c r="B249" s="65">
        <v>13899</v>
      </c>
      <c r="E249" s="33" t="s">
        <v>34</v>
      </c>
      <c r="F249" s="75">
        <v>63400.535000000003</v>
      </c>
      <c r="G249" s="76">
        <v>47395.936000000002</v>
      </c>
      <c r="H249" s="76">
        <v>62.389999999999993</v>
      </c>
      <c r="I249" s="76">
        <v>9</v>
      </c>
      <c r="J249" s="77">
        <v>0</v>
      </c>
      <c r="K249" s="78">
        <v>0</v>
      </c>
      <c r="L249" s="37"/>
      <c r="M249" s="54"/>
    </row>
    <row r="250" spans="1:18" x14ac:dyDescent="0.2">
      <c r="A250" s="23" t="s">
        <v>35</v>
      </c>
      <c r="B250" s="23" t="s">
        <v>36</v>
      </c>
      <c r="E250" s="9" t="s">
        <v>3</v>
      </c>
      <c r="F250" s="79">
        <v>0</v>
      </c>
      <c r="G250" s="80">
        <v>0</v>
      </c>
      <c r="H250" s="80">
        <v>0</v>
      </c>
      <c r="I250" s="80">
        <v>0</v>
      </c>
      <c r="J250" s="80">
        <v>0</v>
      </c>
      <c r="K250" s="81">
        <v>0</v>
      </c>
      <c r="L250" s="55" t="s">
        <v>37</v>
      </c>
      <c r="M250" s="45">
        <v>0</v>
      </c>
      <c r="P250" s="27" t="str">
        <f>IF(A247="","",+A247)</f>
        <v>J34</v>
      </c>
      <c r="Q250" s="27">
        <f>+M250</f>
        <v>0</v>
      </c>
      <c r="R250" s="26">
        <f>+M251</f>
        <v>0</v>
      </c>
    </row>
    <row r="251" spans="1:18" ht="23.25" x14ac:dyDescent="0.2">
      <c r="A251" s="82">
        <v>0</v>
      </c>
      <c r="B251" s="82" t="s">
        <v>43</v>
      </c>
      <c r="E251" s="9" t="s">
        <v>4</v>
      </c>
      <c r="F251" s="83">
        <v>0</v>
      </c>
      <c r="G251" s="84">
        <v>0</v>
      </c>
      <c r="H251" s="84">
        <v>0</v>
      </c>
      <c r="I251" s="84">
        <v>0</v>
      </c>
      <c r="J251" s="84">
        <v>0</v>
      </c>
      <c r="K251" s="85">
        <v>0</v>
      </c>
      <c r="L251" s="55" t="s">
        <v>38</v>
      </c>
      <c r="M251" s="56">
        <v>0</v>
      </c>
    </row>
    <row r="252" spans="1:18" ht="18.75" customHeight="1" x14ac:dyDescent="0.35">
      <c r="E252" s="9" t="s">
        <v>39</v>
      </c>
      <c r="F252" s="87">
        <v>0</v>
      </c>
      <c r="G252" s="57"/>
      <c r="L252" s="55" t="s">
        <v>40</v>
      </c>
      <c r="M252" s="86">
        <v>-13899</v>
      </c>
    </row>
    <row r="253" spans="1:18" ht="27.75" x14ac:dyDescent="0.4">
      <c r="A253" s="115" t="s">
        <v>28</v>
      </c>
      <c r="B253" s="116"/>
      <c r="D253" s="115" t="s">
        <v>29</v>
      </c>
      <c r="E253" s="53"/>
      <c r="F253" s="53"/>
      <c r="G253" s="53"/>
      <c r="H253" s="53"/>
      <c r="I253" s="53"/>
      <c r="J253" s="53"/>
      <c r="K253" s="53"/>
      <c r="L253" s="53"/>
      <c r="M253" s="53"/>
    </row>
    <row r="254" spans="1:18" ht="30" x14ac:dyDescent="0.2">
      <c r="A254" s="122" t="s">
        <v>78</v>
      </c>
      <c r="B254" s="123" t="s">
        <v>20</v>
      </c>
      <c r="D254" s="61" t="s">
        <v>15</v>
      </c>
      <c r="E254" s="6" t="s">
        <v>0</v>
      </c>
      <c r="F254" s="67">
        <v>15</v>
      </c>
      <c r="G254" s="67">
        <v>14</v>
      </c>
      <c r="H254" s="67">
        <v>13</v>
      </c>
      <c r="I254" s="67">
        <v>12</v>
      </c>
      <c r="J254" s="67">
        <v>11</v>
      </c>
      <c r="K254" s="67">
        <v>10</v>
      </c>
      <c r="L254" s="41" t="s">
        <v>21</v>
      </c>
      <c r="M254" s="3"/>
    </row>
    <row r="255" spans="1:18" ht="30" x14ac:dyDescent="0.2">
      <c r="A255" s="118" t="s">
        <v>32</v>
      </c>
      <c r="B255" s="112">
        <v>18818</v>
      </c>
      <c r="D255" s="119">
        <v>13</v>
      </c>
      <c r="E255" s="9" t="s">
        <v>1</v>
      </c>
      <c r="F255" s="120">
        <v>0</v>
      </c>
      <c r="G255" s="120">
        <v>0</v>
      </c>
      <c r="H255" s="73">
        <v>5</v>
      </c>
      <c r="I255" s="73">
        <v>44</v>
      </c>
      <c r="J255" s="73">
        <v>242</v>
      </c>
      <c r="K255" s="73">
        <v>836</v>
      </c>
      <c r="L255" s="74">
        <v>1127</v>
      </c>
      <c r="M255" s="3"/>
    </row>
    <row r="256" spans="1:18" x14ac:dyDescent="0.2">
      <c r="A256" s="64" t="s">
        <v>33</v>
      </c>
      <c r="B256" s="65">
        <v>14113.5</v>
      </c>
      <c r="E256" s="33" t="s">
        <v>34</v>
      </c>
      <c r="F256" s="75">
        <v>302210.36000000004</v>
      </c>
      <c r="G256" s="76">
        <v>37360.050000000003</v>
      </c>
      <c r="H256" s="76">
        <v>867.36952830188682</v>
      </c>
      <c r="I256" s="76">
        <v>70.342953328232582</v>
      </c>
      <c r="J256" s="77">
        <v>9.9346122669548773</v>
      </c>
      <c r="K256" s="78">
        <v>2.6367764944638434</v>
      </c>
      <c r="L256" s="37"/>
      <c r="M256" s="54"/>
    </row>
    <row r="257" spans="1:18" x14ac:dyDescent="0.2">
      <c r="A257" s="23" t="s">
        <v>35</v>
      </c>
      <c r="B257" s="23" t="s">
        <v>36</v>
      </c>
      <c r="E257" s="9" t="s">
        <v>3</v>
      </c>
      <c r="F257" s="79">
        <v>0</v>
      </c>
      <c r="G257" s="80">
        <v>0</v>
      </c>
      <c r="H257" s="80">
        <v>4336.8476415094337</v>
      </c>
      <c r="I257" s="80">
        <v>3095.0899464422337</v>
      </c>
      <c r="J257" s="80">
        <v>2404.1761686030804</v>
      </c>
      <c r="K257" s="81">
        <v>2204.345149371773</v>
      </c>
      <c r="L257" s="55" t="s">
        <v>37</v>
      </c>
      <c r="M257" s="45">
        <v>12040.45890592652</v>
      </c>
      <c r="P257" s="27" t="str">
        <f>IF(A254="","",+A254)</f>
        <v>J35</v>
      </c>
      <c r="Q257" s="27">
        <f>+M257</f>
        <v>12040.45890592652</v>
      </c>
      <c r="R257" s="26">
        <f>+M258</f>
        <v>0.85311644212466931</v>
      </c>
    </row>
    <row r="258" spans="1:18" ht="23.25" x14ac:dyDescent="0.2">
      <c r="A258" s="110">
        <v>0</v>
      </c>
      <c r="B258" s="110" t="s">
        <v>43</v>
      </c>
      <c r="E258" s="109" t="s">
        <v>4</v>
      </c>
      <c r="F258" s="83">
        <v>0</v>
      </c>
      <c r="G258" s="84">
        <v>0</v>
      </c>
      <c r="H258" s="84">
        <v>0.30728363917592616</v>
      </c>
      <c r="I258" s="84">
        <v>0.21929995723542947</v>
      </c>
      <c r="J258" s="84">
        <v>0.17034585103646016</v>
      </c>
      <c r="K258" s="85">
        <v>0.15618699467685357</v>
      </c>
      <c r="L258" s="55" t="s">
        <v>38</v>
      </c>
      <c r="M258" s="56">
        <v>0.85311644212466931</v>
      </c>
    </row>
    <row r="259" spans="1:18" ht="18" customHeight="1" x14ac:dyDescent="0.2">
      <c r="B259" s="25"/>
      <c r="E259" s="9" t="s">
        <v>39</v>
      </c>
      <c r="F259" s="87">
        <v>0</v>
      </c>
      <c r="L259" s="55" t="s">
        <v>40</v>
      </c>
      <c r="M259" s="88">
        <v>-2073.0410940734801</v>
      </c>
    </row>
    <row r="260" spans="1:18" ht="26.25" x14ac:dyDescent="0.4">
      <c r="A260" s="52" t="s">
        <v>28</v>
      </c>
      <c r="B260" s="52"/>
      <c r="D260" s="66" t="s">
        <v>29</v>
      </c>
      <c r="E260" s="53"/>
      <c r="F260" s="53"/>
      <c r="G260" s="53"/>
      <c r="H260" s="53"/>
      <c r="I260" s="53"/>
      <c r="J260" s="53"/>
      <c r="K260" s="53"/>
      <c r="L260" s="53"/>
      <c r="M260" s="53"/>
    </row>
    <row r="261" spans="1:18" ht="30" x14ac:dyDescent="0.2">
      <c r="A261" s="59" t="s">
        <v>79</v>
      </c>
      <c r="B261" s="60" t="s">
        <v>20</v>
      </c>
      <c r="D261" s="61" t="s">
        <v>15</v>
      </c>
      <c r="E261" s="6" t="s">
        <v>0</v>
      </c>
      <c r="F261" s="67">
        <v>15</v>
      </c>
      <c r="G261" s="67">
        <v>14</v>
      </c>
      <c r="H261" s="67">
        <v>13</v>
      </c>
      <c r="I261" s="67">
        <v>12</v>
      </c>
      <c r="J261" s="67">
        <v>11</v>
      </c>
      <c r="K261" s="67">
        <v>10</v>
      </c>
      <c r="L261" s="41" t="s">
        <v>21</v>
      </c>
      <c r="M261" s="3"/>
    </row>
    <row r="262" spans="1:18" ht="26.25" x14ac:dyDescent="0.2">
      <c r="A262" s="62" t="s">
        <v>32</v>
      </c>
      <c r="B262" s="68">
        <v>26479</v>
      </c>
      <c r="D262" s="63">
        <v>12</v>
      </c>
      <c r="E262" s="9" t="s">
        <v>1</v>
      </c>
      <c r="F262" s="72">
        <v>0</v>
      </c>
      <c r="G262" s="72">
        <v>0</v>
      </c>
      <c r="H262" s="72">
        <v>0</v>
      </c>
      <c r="I262" s="72">
        <v>18</v>
      </c>
      <c r="J262" s="72">
        <v>126</v>
      </c>
      <c r="K262" s="73">
        <v>575</v>
      </c>
      <c r="L262" s="74">
        <v>719</v>
      </c>
      <c r="M262" s="3"/>
    </row>
    <row r="263" spans="1:18" x14ac:dyDescent="0.2">
      <c r="A263" s="64" t="s">
        <v>33</v>
      </c>
      <c r="B263" s="65">
        <v>19859.25</v>
      </c>
      <c r="E263" s="33" t="s">
        <v>34</v>
      </c>
      <c r="F263" s="75">
        <v>71657.62999999999</v>
      </c>
      <c r="G263" s="76">
        <v>143802.94400000002</v>
      </c>
      <c r="H263" s="76">
        <v>19893.009999999998</v>
      </c>
      <c r="I263" s="76">
        <v>1075.2983783783784</v>
      </c>
      <c r="J263" s="77">
        <v>94.840047675804527</v>
      </c>
      <c r="K263" s="78">
        <v>16.944831440738113</v>
      </c>
      <c r="L263" s="37"/>
      <c r="M263" s="54"/>
    </row>
    <row r="264" spans="1:18" x14ac:dyDescent="0.2">
      <c r="A264" s="23" t="s">
        <v>35</v>
      </c>
      <c r="B264" s="23" t="s">
        <v>36</v>
      </c>
      <c r="E264" s="9" t="s">
        <v>3</v>
      </c>
      <c r="F264" s="79">
        <v>0</v>
      </c>
      <c r="G264" s="80">
        <v>0</v>
      </c>
      <c r="H264" s="80">
        <v>0</v>
      </c>
      <c r="I264" s="80">
        <v>19355.370810810811</v>
      </c>
      <c r="J264" s="80">
        <v>11949.846007151371</v>
      </c>
      <c r="K264" s="81">
        <v>9743.2780784244151</v>
      </c>
      <c r="L264" s="55" t="s">
        <v>37</v>
      </c>
      <c r="M264" s="45">
        <v>41048.494896386597</v>
      </c>
      <c r="P264" s="27" t="str">
        <f>IF(A261="","",+A261)</f>
        <v>J36</v>
      </c>
      <c r="Q264" s="27">
        <f>+M264</f>
        <v>41048.494896386597</v>
      </c>
      <c r="R264" s="26">
        <f>+M265</f>
        <v>2.0669710536091039</v>
      </c>
    </row>
    <row r="265" spans="1:18" ht="23.25" x14ac:dyDescent="0.2">
      <c r="A265" s="82" t="s">
        <v>43</v>
      </c>
      <c r="B265" s="82">
        <v>0</v>
      </c>
      <c r="E265" s="9" t="s">
        <v>4</v>
      </c>
      <c r="F265" s="83">
        <v>0</v>
      </c>
      <c r="G265" s="84">
        <v>0</v>
      </c>
      <c r="H265" s="84">
        <v>0</v>
      </c>
      <c r="I265" s="84">
        <v>0.97462748144118294</v>
      </c>
      <c r="J265" s="84">
        <v>0.60172695379490015</v>
      </c>
      <c r="K265" s="85">
        <v>0.4906166183730209</v>
      </c>
      <c r="L265" s="55" t="s">
        <v>38</v>
      </c>
      <c r="M265" s="56">
        <v>2.0669710536091039</v>
      </c>
    </row>
    <row r="266" spans="1:18" ht="18" customHeight="1" x14ac:dyDescent="0.35">
      <c r="E266" s="9" t="s">
        <v>39</v>
      </c>
      <c r="F266" s="24">
        <v>0</v>
      </c>
      <c r="G266" s="57"/>
      <c r="L266" s="55" t="s">
        <v>40</v>
      </c>
      <c r="M266" s="86">
        <v>21189.244896386597</v>
      </c>
    </row>
    <row r="267" spans="1:18" ht="26.25" x14ac:dyDescent="0.4">
      <c r="A267" s="52" t="s">
        <v>28</v>
      </c>
      <c r="B267" s="52"/>
      <c r="D267" s="66" t="s">
        <v>29</v>
      </c>
      <c r="E267" s="53"/>
      <c r="F267" s="53"/>
      <c r="G267" s="53"/>
      <c r="H267" s="53"/>
      <c r="I267" s="53"/>
      <c r="J267" s="53"/>
      <c r="K267" s="53"/>
      <c r="L267" s="53"/>
      <c r="M267" s="53"/>
    </row>
    <row r="268" spans="1:18" ht="30" x14ac:dyDescent="0.2">
      <c r="A268" s="59" t="s">
        <v>80</v>
      </c>
      <c r="B268" s="60" t="s">
        <v>20</v>
      </c>
      <c r="D268" s="61" t="s">
        <v>15</v>
      </c>
      <c r="E268" s="6" t="s">
        <v>0</v>
      </c>
      <c r="F268" s="67">
        <v>15</v>
      </c>
      <c r="G268" s="67">
        <v>14</v>
      </c>
      <c r="H268" s="67">
        <v>13</v>
      </c>
      <c r="I268" s="67">
        <v>12</v>
      </c>
      <c r="J268" s="67">
        <v>11</v>
      </c>
      <c r="K268" s="67">
        <v>10</v>
      </c>
      <c r="L268" s="41" t="s">
        <v>21</v>
      </c>
      <c r="M268" s="3"/>
    </row>
    <row r="269" spans="1:18" ht="26.25" x14ac:dyDescent="0.2">
      <c r="A269" s="62" t="s">
        <v>32</v>
      </c>
      <c r="B269" s="68">
        <v>25614</v>
      </c>
      <c r="D269" s="63">
        <v>12</v>
      </c>
      <c r="E269" s="9" t="s">
        <v>1</v>
      </c>
      <c r="F269" s="69">
        <v>0</v>
      </c>
      <c r="G269" s="70">
        <v>0</v>
      </c>
      <c r="H269" s="71">
        <v>0</v>
      </c>
      <c r="I269" s="72">
        <v>13</v>
      </c>
      <c r="J269" s="72">
        <v>122</v>
      </c>
      <c r="K269" s="73">
        <v>659</v>
      </c>
      <c r="L269" s="74">
        <v>794</v>
      </c>
      <c r="M269" s="3"/>
    </row>
    <row r="270" spans="1:18" x14ac:dyDescent="0.2">
      <c r="A270" s="64" t="s">
        <v>33</v>
      </c>
      <c r="B270" s="65">
        <v>19210.5</v>
      </c>
      <c r="E270" s="33" t="s">
        <v>34</v>
      </c>
      <c r="F270" s="75">
        <v>311386.08500000002</v>
      </c>
      <c r="G270" s="76">
        <v>655223.64800000004</v>
      </c>
      <c r="H270" s="76">
        <v>4077.77</v>
      </c>
      <c r="I270" s="76">
        <v>270.10564814814813</v>
      </c>
      <c r="J270" s="77">
        <v>36.066585505040898</v>
      </c>
      <c r="K270" s="78">
        <v>8.6405751859723701</v>
      </c>
      <c r="L270" s="37"/>
      <c r="M270" s="54"/>
    </row>
    <row r="271" spans="1:18" x14ac:dyDescent="0.2">
      <c r="A271" s="23" t="s">
        <v>35</v>
      </c>
      <c r="B271" s="23" t="s">
        <v>36</v>
      </c>
      <c r="E271" s="9" t="s">
        <v>3</v>
      </c>
      <c r="F271" s="79">
        <v>0</v>
      </c>
      <c r="G271" s="80">
        <v>0</v>
      </c>
      <c r="H271" s="80">
        <v>0</v>
      </c>
      <c r="I271" s="80">
        <v>3511.3734259259259</v>
      </c>
      <c r="J271" s="80">
        <v>4400.1234316149894</v>
      </c>
      <c r="K271" s="81">
        <v>5694.1390475557919</v>
      </c>
      <c r="L271" s="55" t="s">
        <v>37</v>
      </c>
      <c r="M271" s="45">
        <v>13605.635905096708</v>
      </c>
      <c r="P271" s="27" t="str">
        <f>IF(A268="","",+A268)</f>
        <v>J37</v>
      </c>
      <c r="Q271" s="27">
        <f>+M271</f>
        <v>13605.635905096708</v>
      </c>
      <c r="R271" s="26">
        <f>+M272</f>
        <v>0.70823955155236495</v>
      </c>
    </row>
    <row r="272" spans="1:18" ht="23.25" x14ac:dyDescent="0.2">
      <c r="A272" s="82">
        <v>1</v>
      </c>
      <c r="B272" s="82">
        <v>1</v>
      </c>
      <c r="E272" s="9" t="s">
        <v>4</v>
      </c>
      <c r="F272" s="83">
        <v>0</v>
      </c>
      <c r="G272" s="84">
        <v>0</v>
      </c>
      <c r="H272" s="84">
        <v>0</v>
      </c>
      <c r="I272" s="84">
        <v>0.18278407256062704</v>
      </c>
      <c r="J272" s="84">
        <v>0.22904783486192393</v>
      </c>
      <c r="K272" s="85">
        <v>0.29640764412981402</v>
      </c>
      <c r="L272" s="55" t="s">
        <v>38</v>
      </c>
      <c r="M272" s="56">
        <v>0.70823955155236495</v>
      </c>
    </row>
    <row r="273" spans="1:18" ht="18.75" customHeight="1" x14ac:dyDescent="0.35">
      <c r="E273" s="9" t="s">
        <v>39</v>
      </c>
      <c r="F273" s="87">
        <v>1</v>
      </c>
      <c r="G273" s="57"/>
      <c r="L273" s="55" t="s">
        <v>40</v>
      </c>
      <c r="M273" s="86">
        <v>-5604.8640949032924</v>
      </c>
    </row>
    <row r="274" spans="1:18" ht="26.25" x14ac:dyDescent="0.4">
      <c r="A274" s="52" t="s">
        <v>28</v>
      </c>
      <c r="B274" s="52"/>
      <c r="D274" s="66" t="s">
        <v>29</v>
      </c>
      <c r="E274" s="53"/>
      <c r="F274" s="53"/>
      <c r="G274" s="53"/>
      <c r="H274" s="53"/>
      <c r="I274" s="53"/>
      <c r="J274" s="53"/>
      <c r="K274" s="53"/>
      <c r="L274" s="53"/>
      <c r="M274" s="53"/>
    </row>
    <row r="275" spans="1:18" ht="30" x14ac:dyDescent="0.2">
      <c r="A275" s="59" t="s">
        <v>81</v>
      </c>
      <c r="B275" s="60" t="s">
        <v>20</v>
      </c>
      <c r="D275" s="61" t="s">
        <v>15</v>
      </c>
      <c r="E275" s="6" t="s">
        <v>0</v>
      </c>
      <c r="F275" s="67">
        <v>15</v>
      </c>
      <c r="G275" s="67">
        <v>14</v>
      </c>
      <c r="H275" s="67">
        <v>13</v>
      </c>
      <c r="I275" s="67">
        <v>12</v>
      </c>
      <c r="J275" s="67">
        <v>11</v>
      </c>
      <c r="K275" s="67">
        <v>10</v>
      </c>
      <c r="L275" s="41" t="s">
        <v>21</v>
      </c>
      <c r="M275" s="3"/>
    </row>
    <row r="276" spans="1:18" ht="26.25" x14ac:dyDescent="0.2">
      <c r="A276" s="62" t="s">
        <v>32</v>
      </c>
      <c r="B276" s="68">
        <v>7215</v>
      </c>
      <c r="D276" s="63">
        <v>13</v>
      </c>
      <c r="E276" s="9" t="s">
        <v>1</v>
      </c>
      <c r="F276" s="69">
        <v>0</v>
      </c>
      <c r="G276" s="70">
        <v>0</v>
      </c>
      <c r="H276" s="71">
        <v>2</v>
      </c>
      <c r="I276" s="72">
        <v>14</v>
      </c>
      <c r="J276" s="72">
        <v>109</v>
      </c>
      <c r="K276" s="73">
        <v>400</v>
      </c>
      <c r="L276" s="74">
        <v>525</v>
      </c>
      <c r="M276" s="3"/>
    </row>
    <row r="277" spans="1:18" x14ac:dyDescent="0.2">
      <c r="A277" s="64" t="s">
        <v>33</v>
      </c>
      <c r="B277" s="65">
        <v>5411.25</v>
      </c>
      <c r="E277" s="33" t="s">
        <v>34</v>
      </c>
      <c r="F277" s="75">
        <v>99333.485000000001</v>
      </c>
      <c r="G277" s="76">
        <v>202844.76800000001</v>
      </c>
      <c r="H277" s="76">
        <v>704.73086419753088</v>
      </c>
      <c r="I277" s="76">
        <v>37.427409836065578</v>
      </c>
      <c r="J277" s="77">
        <v>4.7384615384615376</v>
      </c>
      <c r="K277" s="78">
        <v>0</v>
      </c>
      <c r="L277" s="37"/>
      <c r="M277" s="54"/>
    </row>
    <row r="278" spans="1:18" x14ac:dyDescent="0.2">
      <c r="A278" s="23" t="s">
        <v>35</v>
      </c>
      <c r="B278" s="23" t="s">
        <v>36</v>
      </c>
      <c r="E278" s="9" t="s">
        <v>3</v>
      </c>
      <c r="F278" s="79">
        <v>0</v>
      </c>
      <c r="G278" s="80">
        <v>0</v>
      </c>
      <c r="H278" s="80">
        <v>1409.4617283950618</v>
      </c>
      <c r="I278" s="80">
        <v>523.9837377049181</v>
      </c>
      <c r="J278" s="80">
        <v>516.49230769230758</v>
      </c>
      <c r="K278" s="81">
        <v>0</v>
      </c>
      <c r="L278" s="55" t="s">
        <v>37</v>
      </c>
      <c r="M278" s="45">
        <v>2449.9377737922878</v>
      </c>
      <c r="P278" s="27" t="str">
        <f>IF(A275="","",+A275)</f>
        <v>J38</v>
      </c>
      <c r="Q278" s="27">
        <f>+M278</f>
        <v>2449.9377737922878</v>
      </c>
      <c r="R278" s="26">
        <f>+M279</f>
        <v>0.45274895334576815</v>
      </c>
    </row>
    <row r="279" spans="1:18" ht="23.25" x14ac:dyDescent="0.2">
      <c r="A279" s="82">
        <v>1</v>
      </c>
      <c r="B279" s="82">
        <v>1</v>
      </c>
      <c r="E279" s="9" t="s">
        <v>4</v>
      </c>
      <c r="F279" s="83">
        <v>0</v>
      </c>
      <c r="G279" s="84">
        <v>0</v>
      </c>
      <c r="H279" s="84">
        <v>0.26046878787619526</v>
      </c>
      <c r="I279" s="84">
        <v>9.6832291560160419E-2</v>
      </c>
      <c r="J279" s="84">
        <v>9.5447873909412353E-2</v>
      </c>
      <c r="K279" s="85">
        <v>0</v>
      </c>
      <c r="L279" s="55" t="s">
        <v>38</v>
      </c>
      <c r="M279" s="56">
        <v>0.45274895334576815</v>
      </c>
    </row>
    <row r="280" spans="1:18" ht="18" customHeight="1" x14ac:dyDescent="0.35">
      <c r="E280" s="9" t="s">
        <v>39</v>
      </c>
      <c r="F280" s="87">
        <v>0</v>
      </c>
      <c r="G280" s="57"/>
      <c r="L280" s="55" t="s">
        <v>40</v>
      </c>
      <c r="M280" s="86">
        <v>-2961.3122262077122</v>
      </c>
    </row>
    <row r="281" spans="1:18" ht="26.25" x14ac:dyDescent="0.4">
      <c r="A281" s="52" t="s">
        <v>28</v>
      </c>
      <c r="B281" s="52"/>
      <c r="D281" s="66" t="s">
        <v>29</v>
      </c>
      <c r="E281" s="53"/>
      <c r="F281" s="53"/>
      <c r="G281" s="53"/>
      <c r="H281" s="53"/>
      <c r="I281" s="53"/>
      <c r="J281" s="53"/>
      <c r="K281" s="53"/>
      <c r="L281" s="53"/>
      <c r="M281" s="53"/>
    </row>
    <row r="282" spans="1:18" ht="30" x14ac:dyDescent="0.2">
      <c r="A282" s="59" t="s">
        <v>82</v>
      </c>
      <c r="B282" s="60" t="s">
        <v>20</v>
      </c>
      <c r="D282" s="61" t="s">
        <v>15</v>
      </c>
      <c r="E282" s="6" t="s">
        <v>0</v>
      </c>
      <c r="F282" s="67">
        <v>15</v>
      </c>
      <c r="G282" s="67">
        <v>14</v>
      </c>
      <c r="H282" s="67">
        <v>13</v>
      </c>
      <c r="I282" s="67">
        <v>12</v>
      </c>
      <c r="J282" s="67">
        <v>11</v>
      </c>
      <c r="K282" s="67">
        <v>10</v>
      </c>
      <c r="L282" s="41" t="s">
        <v>21</v>
      </c>
      <c r="M282" s="3"/>
    </row>
    <row r="283" spans="1:18" ht="26.25" x14ac:dyDescent="0.2">
      <c r="A283" s="62" t="s">
        <v>32</v>
      </c>
      <c r="B283" s="68">
        <v>21846</v>
      </c>
      <c r="D283" s="63">
        <v>13</v>
      </c>
      <c r="E283" s="9" t="s">
        <v>1</v>
      </c>
      <c r="F283" s="69">
        <v>0</v>
      </c>
      <c r="G283" s="70">
        <v>0</v>
      </c>
      <c r="H283" s="71">
        <v>2</v>
      </c>
      <c r="I283" s="72">
        <v>26</v>
      </c>
      <c r="J283" s="72">
        <v>170</v>
      </c>
      <c r="K283" s="73">
        <v>727</v>
      </c>
      <c r="L283" s="74">
        <v>925</v>
      </c>
      <c r="M283" s="3"/>
    </row>
    <row r="284" spans="1:18" x14ac:dyDescent="0.2">
      <c r="A284" s="64" t="s">
        <v>33</v>
      </c>
      <c r="B284" s="65">
        <v>16384.5</v>
      </c>
      <c r="E284" s="33" t="s">
        <v>34</v>
      </c>
      <c r="F284" s="75">
        <v>552369.65599999996</v>
      </c>
      <c r="G284" s="76">
        <v>21154.799999999999</v>
      </c>
      <c r="H284" s="76">
        <v>486.46310691823896</v>
      </c>
      <c r="I284" s="76">
        <v>50.001339539694854</v>
      </c>
      <c r="J284" s="77">
        <v>8.1407803000021044</v>
      </c>
      <c r="K284" s="78">
        <v>2.4902459051585342</v>
      </c>
      <c r="L284" s="37"/>
      <c r="M284" s="54"/>
    </row>
    <row r="285" spans="1:18" x14ac:dyDescent="0.2">
      <c r="A285" s="23" t="s">
        <v>35</v>
      </c>
      <c r="B285" s="23" t="s">
        <v>36</v>
      </c>
      <c r="E285" s="9" t="s">
        <v>3</v>
      </c>
      <c r="F285" s="79">
        <v>0</v>
      </c>
      <c r="G285" s="80">
        <v>0</v>
      </c>
      <c r="H285" s="80">
        <v>972.92621383647793</v>
      </c>
      <c r="I285" s="80">
        <v>1300.0348280320661</v>
      </c>
      <c r="J285" s="80">
        <v>1383.9326510003577</v>
      </c>
      <c r="K285" s="81">
        <v>1810.4087730502542</v>
      </c>
      <c r="L285" s="55" t="s">
        <v>37</v>
      </c>
      <c r="M285" s="45">
        <v>5467.302465919156</v>
      </c>
      <c r="P285" s="27" t="str">
        <f>IF(A282="","",+A282)</f>
        <v>J39</v>
      </c>
      <c r="Q285" s="27">
        <f>+M285</f>
        <v>5467.302465919156</v>
      </c>
      <c r="R285" s="26">
        <f>+M286</f>
        <v>0.33368747693973916</v>
      </c>
    </row>
    <row r="286" spans="1:18" ht="23.25" x14ac:dyDescent="0.2">
      <c r="A286" s="82">
        <v>1</v>
      </c>
      <c r="B286" s="82">
        <v>1</v>
      </c>
      <c r="E286" s="9" t="s">
        <v>4</v>
      </c>
      <c r="F286" s="83">
        <v>0</v>
      </c>
      <c r="G286" s="84">
        <v>0</v>
      </c>
      <c r="H286" s="84">
        <v>5.9380891320240346E-2</v>
      </c>
      <c r="I286" s="84">
        <v>7.9345407429708942E-2</v>
      </c>
      <c r="J286" s="84">
        <v>8.446596789650937E-2</v>
      </c>
      <c r="K286" s="85">
        <v>0.11049521029328049</v>
      </c>
      <c r="L286" s="55" t="s">
        <v>38</v>
      </c>
      <c r="M286" s="56">
        <v>0.33368747693973916</v>
      </c>
    </row>
    <row r="287" spans="1:18" ht="18.75" customHeight="1" x14ac:dyDescent="0.35">
      <c r="E287" s="9" t="s">
        <v>39</v>
      </c>
      <c r="F287" s="87">
        <v>1</v>
      </c>
      <c r="G287" s="57"/>
      <c r="L287" s="55" t="s">
        <v>40</v>
      </c>
      <c r="M287" s="86">
        <v>-10917.197534080844</v>
      </c>
    </row>
    <row r="288" spans="1:18" ht="26.25" x14ac:dyDescent="0.4">
      <c r="A288" s="52" t="s">
        <v>28</v>
      </c>
      <c r="B288" s="52"/>
      <c r="D288" s="66" t="s">
        <v>29</v>
      </c>
      <c r="E288" s="53"/>
      <c r="F288" s="53"/>
      <c r="G288" s="53"/>
      <c r="H288" s="53"/>
      <c r="I288" s="53"/>
      <c r="J288" s="53"/>
      <c r="K288" s="53"/>
      <c r="L288" s="53"/>
      <c r="M288" s="53"/>
    </row>
    <row r="289" spans="1:18" ht="30" x14ac:dyDescent="0.2">
      <c r="A289" s="59" t="s">
        <v>83</v>
      </c>
      <c r="B289" s="60" t="s">
        <v>20</v>
      </c>
      <c r="D289" s="61" t="s">
        <v>15</v>
      </c>
      <c r="E289" s="6" t="s">
        <v>0</v>
      </c>
      <c r="F289" s="67">
        <v>15</v>
      </c>
      <c r="G289" s="67">
        <v>14</v>
      </c>
      <c r="H289" s="67">
        <v>13</v>
      </c>
      <c r="I289" s="67">
        <v>12</v>
      </c>
      <c r="J289" s="67">
        <v>11</v>
      </c>
      <c r="K289" s="67">
        <v>10</v>
      </c>
      <c r="L289" s="41" t="s">
        <v>21</v>
      </c>
      <c r="M289" s="3"/>
    </row>
    <row r="290" spans="1:18" ht="26.25" x14ac:dyDescent="0.2">
      <c r="A290" s="62" t="s">
        <v>32</v>
      </c>
      <c r="B290" s="68">
        <v>19399</v>
      </c>
      <c r="D290" s="63">
        <v>10</v>
      </c>
      <c r="E290" s="9" t="s">
        <v>1</v>
      </c>
      <c r="F290" s="69">
        <v>0</v>
      </c>
      <c r="G290" s="70">
        <v>0</v>
      </c>
      <c r="H290" s="71">
        <v>0</v>
      </c>
      <c r="I290" s="72">
        <v>0</v>
      </c>
      <c r="J290" s="72">
        <v>0</v>
      </c>
      <c r="K290" s="73">
        <v>25</v>
      </c>
      <c r="L290" s="74">
        <v>25</v>
      </c>
      <c r="M290" s="3"/>
    </row>
    <row r="291" spans="1:18" x14ac:dyDescent="0.2">
      <c r="A291" s="64" t="s">
        <v>33</v>
      </c>
      <c r="B291" s="65">
        <v>14549.25</v>
      </c>
      <c r="E291" s="33" t="s">
        <v>34</v>
      </c>
      <c r="F291" s="75">
        <v>127916.10400000001</v>
      </c>
      <c r="G291" s="76">
        <v>5590.28</v>
      </c>
      <c r="H291" s="76">
        <v>87.67</v>
      </c>
      <c r="I291" s="76">
        <v>7.68</v>
      </c>
      <c r="J291" s="77">
        <v>1.58</v>
      </c>
      <c r="K291" s="78">
        <v>0</v>
      </c>
      <c r="L291" s="37"/>
      <c r="M291" s="54"/>
    </row>
    <row r="292" spans="1:18" x14ac:dyDescent="0.2">
      <c r="A292" s="23" t="s">
        <v>35</v>
      </c>
      <c r="B292" s="23" t="s">
        <v>36</v>
      </c>
      <c r="E292" s="9" t="s">
        <v>3</v>
      </c>
      <c r="F292" s="79">
        <v>0</v>
      </c>
      <c r="G292" s="80">
        <v>0</v>
      </c>
      <c r="H292" s="80">
        <v>0</v>
      </c>
      <c r="I292" s="80">
        <v>0</v>
      </c>
      <c r="J292" s="80">
        <v>0</v>
      </c>
      <c r="K292" s="81">
        <v>0</v>
      </c>
      <c r="L292" s="55" t="s">
        <v>37</v>
      </c>
      <c r="M292" s="45">
        <v>0</v>
      </c>
      <c r="P292" s="27" t="str">
        <f>IF(A289="","",+A289)</f>
        <v>J40</v>
      </c>
      <c r="Q292" s="27">
        <f>+M292</f>
        <v>0</v>
      </c>
      <c r="R292" s="26">
        <f>+M293</f>
        <v>0</v>
      </c>
    </row>
    <row r="293" spans="1:18" ht="23.25" x14ac:dyDescent="0.2">
      <c r="A293" s="82">
        <v>0</v>
      </c>
      <c r="B293" s="82" t="s">
        <v>43</v>
      </c>
      <c r="E293" s="9" t="s">
        <v>4</v>
      </c>
      <c r="F293" s="83">
        <v>0</v>
      </c>
      <c r="G293" s="84">
        <v>0</v>
      </c>
      <c r="H293" s="84">
        <v>0</v>
      </c>
      <c r="I293" s="84">
        <v>0</v>
      </c>
      <c r="J293" s="84">
        <v>0</v>
      </c>
      <c r="K293" s="85">
        <v>0</v>
      </c>
      <c r="L293" s="55" t="s">
        <v>38</v>
      </c>
      <c r="M293" s="56">
        <v>0</v>
      </c>
    </row>
    <row r="294" spans="1:18" ht="18" customHeight="1" x14ac:dyDescent="0.2">
      <c r="E294" s="9" t="s">
        <v>39</v>
      </c>
      <c r="F294" s="87">
        <v>0</v>
      </c>
      <c r="L294" s="55" t="s">
        <v>40</v>
      </c>
      <c r="M294" s="88">
        <v>-14549.25</v>
      </c>
    </row>
    <row r="295" spans="1:18" ht="26.25" x14ac:dyDescent="0.4">
      <c r="A295" s="52" t="s">
        <v>28</v>
      </c>
      <c r="B295" s="52"/>
      <c r="D295" s="66" t="s">
        <v>29</v>
      </c>
      <c r="E295" s="53"/>
      <c r="F295" s="53"/>
      <c r="G295" s="53"/>
      <c r="H295" s="53"/>
      <c r="I295" s="53"/>
      <c r="J295" s="53"/>
      <c r="K295" s="53"/>
      <c r="L295" s="53"/>
      <c r="M295" s="53"/>
    </row>
    <row r="296" spans="1:18" ht="30" x14ac:dyDescent="0.2">
      <c r="A296" s="59" t="s">
        <v>84</v>
      </c>
      <c r="B296" s="60" t="s">
        <v>20</v>
      </c>
      <c r="D296" s="61" t="s">
        <v>15</v>
      </c>
      <c r="E296" s="6" t="s">
        <v>0</v>
      </c>
      <c r="F296" s="67">
        <v>15</v>
      </c>
      <c r="G296" s="67">
        <v>14</v>
      </c>
      <c r="H296" s="67">
        <v>13</v>
      </c>
      <c r="I296" s="67">
        <v>12</v>
      </c>
      <c r="J296" s="67">
        <v>11</v>
      </c>
      <c r="K296" s="67">
        <v>10</v>
      </c>
      <c r="L296" s="41" t="s">
        <v>21</v>
      </c>
      <c r="M296" s="3"/>
    </row>
    <row r="297" spans="1:18" ht="26.25" x14ac:dyDescent="0.2">
      <c r="A297" s="62" t="s">
        <v>32</v>
      </c>
      <c r="B297" s="68">
        <v>22357</v>
      </c>
      <c r="D297" s="63">
        <v>11</v>
      </c>
      <c r="E297" s="9" t="s">
        <v>1</v>
      </c>
      <c r="F297" s="69">
        <v>0</v>
      </c>
      <c r="G297" s="70">
        <v>0</v>
      </c>
      <c r="H297" s="71">
        <v>0</v>
      </c>
      <c r="I297" s="72">
        <v>0</v>
      </c>
      <c r="J297" s="72">
        <v>4</v>
      </c>
      <c r="K297" s="73">
        <v>46</v>
      </c>
      <c r="L297" s="74">
        <v>50</v>
      </c>
      <c r="M297" s="3"/>
    </row>
    <row r="298" spans="1:18" x14ac:dyDescent="0.2">
      <c r="A298" s="64" t="s">
        <v>33</v>
      </c>
      <c r="B298" s="65">
        <v>16767.75</v>
      </c>
      <c r="E298" s="33" t="s">
        <v>34</v>
      </c>
      <c r="F298" s="75">
        <v>57060.259999999995</v>
      </c>
      <c r="G298" s="76">
        <v>112661.88800000001</v>
      </c>
      <c r="H298" s="76">
        <v>30662.67</v>
      </c>
      <c r="I298" s="76">
        <v>3066.27</v>
      </c>
      <c r="J298" s="77">
        <v>327.94187165775406</v>
      </c>
      <c r="K298" s="78">
        <v>53.134613718411551</v>
      </c>
      <c r="L298" s="37"/>
      <c r="M298" s="54"/>
    </row>
    <row r="299" spans="1:18" x14ac:dyDescent="0.2">
      <c r="A299" s="23" t="s">
        <v>35</v>
      </c>
      <c r="B299" s="23" t="s">
        <v>36</v>
      </c>
      <c r="E299" s="9" t="s">
        <v>3</v>
      </c>
      <c r="F299" s="79">
        <v>0</v>
      </c>
      <c r="G299" s="80">
        <v>0</v>
      </c>
      <c r="H299" s="80">
        <v>0</v>
      </c>
      <c r="I299" s="80">
        <v>0</v>
      </c>
      <c r="J299" s="80">
        <v>1311.7674866310163</v>
      </c>
      <c r="K299" s="81">
        <v>2444.1922310469313</v>
      </c>
      <c r="L299" s="55" t="s">
        <v>37</v>
      </c>
      <c r="M299" s="45">
        <v>3755.9597176779475</v>
      </c>
      <c r="P299" s="27" t="str">
        <f>IF(A296="","",+A296)</f>
        <v>J41</v>
      </c>
      <c r="Q299" s="27">
        <f>+M299</f>
        <v>3755.9597176779475</v>
      </c>
      <c r="R299" s="26">
        <f>+M300</f>
        <v>0.22399902895009452</v>
      </c>
    </row>
    <row r="300" spans="1:18" ht="23.25" x14ac:dyDescent="0.2">
      <c r="A300" s="82">
        <v>0</v>
      </c>
      <c r="B300" s="82">
        <v>1</v>
      </c>
      <c r="E300" s="9" t="s">
        <v>4</v>
      </c>
      <c r="F300" s="83">
        <v>0</v>
      </c>
      <c r="G300" s="84">
        <v>0</v>
      </c>
      <c r="H300" s="84">
        <v>0</v>
      </c>
      <c r="I300" s="84">
        <v>0</v>
      </c>
      <c r="J300" s="84">
        <v>7.8231574697321712E-2</v>
      </c>
      <c r="K300" s="85">
        <v>0.14576745425277282</v>
      </c>
      <c r="L300" s="55" t="s">
        <v>38</v>
      </c>
      <c r="M300" s="56">
        <v>0.22399902895009452</v>
      </c>
    </row>
    <row r="301" spans="1:18" ht="18.75" customHeight="1" x14ac:dyDescent="0.35">
      <c r="E301" s="9" t="s">
        <v>39</v>
      </c>
      <c r="F301" s="87">
        <v>1</v>
      </c>
      <c r="G301" s="57"/>
      <c r="L301" s="55" t="s">
        <v>40</v>
      </c>
      <c r="M301" s="86">
        <v>-13011.790282322052</v>
      </c>
    </row>
    <row r="302" spans="1:18" ht="26.25" x14ac:dyDescent="0.4">
      <c r="A302" s="52" t="s">
        <v>28</v>
      </c>
      <c r="B302" s="52"/>
      <c r="D302" s="66" t="s">
        <v>29</v>
      </c>
      <c r="E302" s="53"/>
      <c r="F302" s="53"/>
      <c r="G302" s="53"/>
      <c r="H302" s="53"/>
      <c r="I302" s="53"/>
      <c r="J302" s="53"/>
      <c r="K302" s="53"/>
      <c r="L302" s="53"/>
      <c r="M302" s="53"/>
    </row>
    <row r="303" spans="1:18" ht="30" x14ac:dyDescent="0.2">
      <c r="A303" s="59" t="s">
        <v>85</v>
      </c>
      <c r="B303" s="60" t="s">
        <v>20</v>
      </c>
      <c r="D303" s="61" t="s">
        <v>15</v>
      </c>
      <c r="E303" s="6" t="s">
        <v>0</v>
      </c>
      <c r="F303" s="67">
        <v>15</v>
      </c>
      <c r="G303" s="67">
        <v>14</v>
      </c>
      <c r="H303" s="67">
        <v>13</v>
      </c>
      <c r="I303" s="67">
        <v>12</v>
      </c>
      <c r="J303" s="67">
        <v>11</v>
      </c>
      <c r="K303" s="67">
        <v>10</v>
      </c>
      <c r="L303" s="41" t="s">
        <v>21</v>
      </c>
      <c r="M303" s="3"/>
    </row>
    <row r="304" spans="1:18" ht="26.25" x14ac:dyDescent="0.2">
      <c r="A304" s="62" t="s">
        <v>32</v>
      </c>
      <c r="B304" s="68">
        <v>23235</v>
      </c>
      <c r="D304" s="63">
        <v>12</v>
      </c>
      <c r="E304" s="9" t="s">
        <v>1</v>
      </c>
      <c r="F304" s="69">
        <v>0</v>
      </c>
      <c r="G304" s="70">
        <v>0</v>
      </c>
      <c r="H304" s="71">
        <v>0</v>
      </c>
      <c r="I304" s="72">
        <v>3</v>
      </c>
      <c r="J304" s="72">
        <v>29</v>
      </c>
      <c r="K304" s="73">
        <v>181</v>
      </c>
      <c r="L304" s="74">
        <v>213</v>
      </c>
      <c r="M304" s="3"/>
    </row>
    <row r="305" spans="1:18" x14ac:dyDescent="0.2">
      <c r="A305" s="64" t="s">
        <v>33</v>
      </c>
      <c r="B305" s="65">
        <v>17426.25</v>
      </c>
      <c r="E305" s="33" t="s">
        <v>34</v>
      </c>
      <c r="F305" s="75">
        <v>193381.685</v>
      </c>
      <c r="G305" s="76">
        <v>403480.92800000001</v>
      </c>
      <c r="H305" s="76">
        <v>38621.19</v>
      </c>
      <c r="I305" s="76">
        <v>2364.5596938775511</v>
      </c>
      <c r="J305" s="77">
        <v>196.38205932203391</v>
      </c>
      <c r="K305" s="78">
        <v>32.85211602079395</v>
      </c>
      <c r="L305" s="37"/>
      <c r="M305" s="54"/>
    </row>
    <row r="306" spans="1:18" x14ac:dyDescent="0.2">
      <c r="A306" s="23" t="s">
        <v>35</v>
      </c>
      <c r="B306" s="23" t="s">
        <v>36</v>
      </c>
      <c r="E306" s="9" t="s">
        <v>3</v>
      </c>
      <c r="F306" s="79">
        <v>0</v>
      </c>
      <c r="G306" s="80">
        <v>0</v>
      </c>
      <c r="H306" s="80">
        <v>0</v>
      </c>
      <c r="I306" s="80">
        <v>7093.6790816326538</v>
      </c>
      <c r="J306" s="80">
        <v>5695.079720338983</v>
      </c>
      <c r="K306" s="81">
        <v>5946.2329997637053</v>
      </c>
      <c r="L306" s="55" t="s">
        <v>37</v>
      </c>
      <c r="M306" s="45">
        <v>18734.991801735341</v>
      </c>
      <c r="P306" s="27" t="str">
        <f>IF(A303="","",+A303)</f>
        <v>J42</v>
      </c>
      <c r="Q306" s="27">
        <f>+M306</f>
        <v>18734.991801735341</v>
      </c>
      <c r="R306" s="26">
        <f>+M307</f>
        <v>1.0751017460288554</v>
      </c>
    </row>
    <row r="307" spans="1:18" ht="23.25" x14ac:dyDescent="0.2">
      <c r="A307" s="82">
        <v>0</v>
      </c>
      <c r="B307" s="82">
        <v>1</v>
      </c>
      <c r="E307" s="9" t="s">
        <v>4</v>
      </c>
      <c r="F307" s="83">
        <v>0</v>
      </c>
      <c r="G307" s="84">
        <v>0</v>
      </c>
      <c r="H307" s="84">
        <v>0</v>
      </c>
      <c r="I307" s="84">
        <v>0.40706859373833465</v>
      </c>
      <c r="J307" s="84">
        <v>0.3268103992734514</v>
      </c>
      <c r="K307" s="85">
        <v>0.34122275301706939</v>
      </c>
      <c r="L307" s="55" t="s">
        <v>38</v>
      </c>
      <c r="M307" s="56">
        <v>1.0751017460288554</v>
      </c>
    </row>
    <row r="308" spans="1:18" ht="18" customHeight="1" x14ac:dyDescent="0.35">
      <c r="E308" s="9" t="s">
        <v>39</v>
      </c>
      <c r="F308" s="87">
        <v>0</v>
      </c>
      <c r="G308" s="57"/>
      <c r="L308" s="55" t="s">
        <v>40</v>
      </c>
      <c r="M308" s="86">
        <v>1308.7418017353411</v>
      </c>
    </row>
    <row r="309" spans="1:18" ht="26.25" x14ac:dyDescent="0.4">
      <c r="A309" s="52" t="s">
        <v>28</v>
      </c>
      <c r="B309" s="52"/>
      <c r="D309" s="66" t="s">
        <v>29</v>
      </c>
      <c r="E309" s="53"/>
      <c r="F309" s="53"/>
      <c r="G309" s="53"/>
      <c r="H309" s="53"/>
      <c r="I309" s="53"/>
      <c r="J309" s="53"/>
      <c r="K309" s="53"/>
      <c r="L309" s="53"/>
      <c r="M309" s="53"/>
    </row>
    <row r="310" spans="1:18" ht="30" x14ac:dyDescent="0.2">
      <c r="A310" s="59" t="s">
        <v>86</v>
      </c>
      <c r="B310" s="60" t="s">
        <v>20</v>
      </c>
      <c r="D310" s="61" t="s">
        <v>15</v>
      </c>
      <c r="E310" s="6" t="s">
        <v>0</v>
      </c>
      <c r="F310" s="67">
        <v>15</v>
      </c>
      <c r="G310" s="67">
        <v>14</v>
      </c>
      <c r="H310" s="67">
        <v>13</v>
      </c>
      <c r="I310" s="67">
        <v>12</v>
      </c>
      <c r="J310" s="67">
        <v>11</v>
      </c>
      <c r="K310" s="67">
        <v>10</v>
      </c>
      <c r="L310" s="41" t="s">
        <v>21</v>
      </c>
      <c r="M310" s="3"/>
    </row>
    <row r="311" spans="1:18" ht="26.25" x14ac:dyDescent="0.2">
      <c r="A311" s="62" t="s">
        <v>32</v>
      </c>
      <c r="B311" s="68">
        <v>32951</v>
      </c>
      <c r="D311" s="63">
        <v>12</v>
      </c>
      <c r="E311" s="9" t="s">
        <v>1</v>
      </c>
      <c r="F311" s="69">
        <v>0</v>
      </c>
      <c r="G311" s="70">
        <v>0</v>
      </c>
      <c r="H311" s="71">
        <v>0</v>
      </c>
      <c r="I311" s="72">
        <v>1</v>
      </c>
      <c r="J311" s="72">
        <v>21</v>
      </c>
      <c r="K311" s="73">
        <v>163</v>
      </c>
      <c r="L311" s="74">
        <v>185</v>
      </c>
      <c r="M311" s="3"/>
    </row>
    <row r="312" spans="1:18" x14ac:dyDescent="0.2">
      <c r="A312" s="64" t="s">
        <v>33</v>
      </c>
      <c r="B312" s="65">
        <v>24713.25</v>
      </c>
      <c r="E312" s="33" t="s">
        <v>34</v>
      </c>
      <c r="F312" s="75">
        <v>63121.12999999999</v>
      </c>
      <c r="G312" s="76">
        <v>125591.74400000001</v>
      </c>
      <c r="H312" s="76">
        <v>3626.3900000000003</v>
      </c>
      <c r="I312" s="76">
        <v>407.70319526627219</v>
      </c>
      <c r="J312" s="77">
        <v>50.548994864269993</v>
      </c>
      <c r="K312" s="78">
        <v>9.7970194358852805</v>
      </c>
      <c r="L312" s="37"/>
      <c r="M312" s="54"/>
    </row>
    <row r="313" spans="1:18" x14ac:dyDescent="0.2">
      <c r="A313" s="23" t="s">
        <v>35</v>
      </c>
      <c r="B313" s="23" t="s">
        <v>36</v>
      </c>
      <c r="E313" s="9" t="s">
        <v>3</v>
      </c>
      <c r="F313" s="79">
        <v>0</v>
      </c>
      <c r="G313" s="80">
        <v>0</v>
      </c>
      <c r="H313" s="80">
        <v>0</v>
      </c>
      <c r="I313" s="80">
        <v>407.70319526627219</v>
      </c>
      <c r="J313" s="80">
        <v>1061.5288921496699</v>
      </c>
      <c r="K313" s="81">
        <v>1596.9141680493008</v>
      </c>
      <c r="L313" s="55" t="s">
        <v>37</v>
      </c>
      <c r="M313" s="45">
        <v>3066.1462554652426</v>
      </c>
      <c r="P313" s="27" t="str">
        <f>IF(A310="","",+A310)</f>
        <v>J43</v>
      </c>
      <c r="Q313" s="27">
        <f>+M313</f>
        <v>3066.1462554652426</v>
      </c>
      <c r="R313" s="26">
        <f>+M314</f>
        <v>0.12406892073949168</v>
      </c>
    </row>
    <row r="314" spans="1:18" ht="23.25" x14ac:dyDescent="0.2">
      <c r="A314" s="82">
        <v>1</v>
      </c>
      <c r="B314" s="82">
        <v>1</v>
      </c>
      <c r="E314" s="9" t="s">
        <v>4</v>
      </c>
      <c r="F314" s="83">
        <v>0</v>
      </c>
      <c r="G314" s="84">
        <v>0</v>
      </c>
      <c r="H314" s="84">
        <v>0</v>
      </c>
      <c r="I314" s="84">
        <v>1.6497352443174094E-2</v>
      </c>
      <c r="J314" s="84">
        <v>4.2953836187052286E-2</v>
      </c>
      <c r="K314" s="85">
        <v>6.4617732109265302E-2</v>
      </c>
      <c r="L314" s="55" t="s">
        <v>38</v>
      </c>
      <c r="M314" s="56">
        <v>0.12406892073949168</v>
      </c>
    </row>
    <row r="315" spans="1:18" ht="18" customHeight="1" x14ac:dyDescent="0.35">
      <c r="E315" s="9" t="s">
        <v>39</v>
      </c>
      <c r="F315" s="87">
        <v>0</v>
      </c>
      <c r="G315" s="57"/>
      <c r="L315" s="55" t="s">
        <v>40</v>
      </c>
      <c r="M315" s="86">
        <v>-21647.103744534757</v>
      </c>
    </row>
    <row r="316" spans="1:18" ht="26.25" x14ac:dyDescent="0.4">
      <c r="A316" s="52" t="s">
        <v>28</v>
      </c>
      <c r="B316" s="52"/>
      <c r="D316" s="66" t="s">
        <v>29</v>
      </c>
      <c r="E316" s="53"/>
      <c r="F316" s="53"/>
      <c r="G316" s="53"/>
      <c r="H316" s="53"/>
      <c r="I316" s="53"/>
      <c r="J316" s="53"/>
      <c r="K316" s="53"/>
      <c r="L316" s="53"/>
      <c r="M316" s="53"/>
    </row>
    <row r="317" spans="1:18" ht="30" x14ac:dyDescent="0.2">
      <c r="A317" s="59" t="s">
        <v>87</v>
      </c>
      <c r="B317" s="60" t="s">
        <v>20</v>
      </c>
      <c r="D317" s="61" t="s">
        <v>15</v>
      </c>
      <c r="E317" s="6" t="s">
        <v>0</v>
      </c>
      <c r="F317" s="67">
        <v>15</v>
      </c>
      <c r="G317" s="67">
        <v>14</v>
      </c>
      <c r="H317" s="67">
        <v>13</v>
      </c>
      <c r="I317" s="67">
        <v>12</v>
      </c>
      <c r="J317" s="67">
        <v>11</v>
      </c>
      <c r="K317" s="67">
        <v>10</v>
      </c>
      <c r="L317" s="41" t="s">
        <v>21</v>
      </c>
      <c r="M317" s="3"/>
    </row>
    <row r="318" spans="1:18" ht="26.25" x14ac:dyDescent="0.2">
      <c r="A318" s="62" t="s">
        <v>32</v>
      </c>
      <c r="B318" s="68">
        <v>24593</v>
      </c>
      <c r="D318" s="63">
        <v>13</v>
      </c>
      <c r="E318" s="9" t="s">
        <v>1</v>
      </c>
      <c r="F318" s="69">
        <v>0</v>
      </c>
      <c r="G318" s="70">
        <v>0</v>
      </c>
      <c r="H318" s="71">
        <v>5</v>
      </c>
      <c r="I318" s="72">
        <v>45</v>
      </c>
      <c r="J318" s="72">
        <v>247</v>
      </c>
      <c r="K318" s="73">
        <v>904</v>
      </c>
      <c r="L318" s="74">
        <v>1201</v>
      </c>
      <c r="M318" s="3"/>
    </row>
    <row r="319" spans="1:18" x14ac:dyDescent="0.2">
      <c r="A319" s="64" t="s">
        <v>33</v>
      </c>
      <c r="B319" s="65">
        <v>18444.75</v>
      </c>
      <c r="E319" s="33" t="s">
        <v>34</v>
      </c>
      <c r="F319" s="75">
        <v>237324.14</v>
      </c>
      <c r="G319" s="76">
        <v>77889.263999999996</v>
      </c>
      <c r="H319" s="76">
        <v>1656.9655491329479</v>
      </c>
      <c r="I319" s="76">
        <v>131.31609711406324</v>
      </c>
      <c r="J319" s="77">
        <v>17.511659538066723</v>
      </c>
      <c r="K319" s="78">
        <v>3.8898285824127363</v>
      </c>
      <c r="L319" s="37"/>
      <c r="M319" s="54"/>
    </row>
    <row r="320" spans="1:18" x14ac:dyDescent="0.2">
      <c r="A320" s="23" t="s">
        <v>35</v>
      </c>
      <c r="B320" s="23" t="s">
        <v>36</v>
      </c>
      <c r="E320" s="9" t="s">
        <v>3</v>
      </c>
      <c r="F320" s="79">
        <v>0</v>
      </c>
      <c r="G320" s="80">
        <v>0</v>
      </c>
      <c r="H320" s="80">
        <v>8284.8277456647393</v>
      </c>
      <c r="I320" s="80">
        <v>5909.2243701328462</v>
      </c>
      <c r="J320" s="80">
        <v>4325.3799059024805</v>
      </c>
      <c r="K320" s="81">
        <v>3516.4050385011137</v>
      </c>
      <c r="L320" s="55" t="s">
        <v>37</v>
      </c>
      <c r="M320" s="45">
        <v>22035.837060201178</v>
      </c>
      <c r="P320" s="27" t="str">
        <f>IF(A317="","",+A317)</f>
        <v>J44</v>
      </c>
      <c r="Q320" s="27">
        <f>+M320</f>
        <v>22035.837060201178</v>
      </c>
      <c r="R320" s="26">
        <f>+M321</f>
        <v>1.1946942658589126</v>
      </c>
    </row>
    <row r="321" spans="1:18" ht="23.25" x14ac:dyDescent="0.2">
      <c r="A321" s="82">
        <v>1</v>
      </c>
      <c r="B321" s="82">
        <v>1</v>
      </c>
      <c r="E321" s="9" t="s">
        <v>4</v>
      </c>
      <c r="F321" s="83">
        <v>0</v>
      </c>
      <c r="G321" s="84">
        <v>0</v>
      </c>
      <c r="H321" s="84">
        <v>0.44916996682875826</v>
      </c>
      <c r="I321" s="84">
        <v>0.32037432711925323</v>
      </c>
      <c r="J321" s="84">
        <v>0.23450466424876892</v>
      </c>
      <c r="K321" s="85">
        <v>0.19064530766213225</v>
      </c>
      <c r="L321" s="55" t="s">
        <v>38</v>
      </c>
      <c r="M321" s="56">
        <v>1.1946942658589126</v>
      </c>
    </row>
    <row r="322" spans="1:18" ht="18.75" customHeight="1" x14ac:dyDescent="0.35">
      <c r="E322" s="9" t="s">
        <v>39</v>
      </c>
      <c r="F322" s="87">
        <v>0</v>
      </c>
      <c r="G322" s="57"/>
      <c r="L322" s="55" t="s">
        <v>40</v>
      </c>
      <c r="M322" s="86">
        <v>3591.0870602011782</v>
      </c>
    </row>
    <row r="323" spans="1:18" ht="26.25" x14ac:dyDescent="0.4">
      <c r="A323" s="52" t="s">
        <v>28</v>
      </c>
      <c r="B323" s="52"/>
      <c r="D323" s="66" t="s">
        <v>29</v>
      </c>
      <c r="E323" s="53"/>
      <c r="F323" s="53"/>
      <c r="G323" s="53"/>
      <c r="H323" s="53"/>
      <c r="I323" s="53"/>
      <c r="J323" s="53"/>
      <c r="K323" s="53"/>
      <c r="L323" s="53"/>
      <c r="M323" s="53"/>
    </row>
    <row r="324" spans="1:18" ht="30" x14ac:dyDescent="0.2">
      <c r="A324" s="59" t="s">
        <v>88</v>
      </c>
      <c r="B324" s="60" t="s">
        <v>20</v>
      </c>
      <c r="D324" s="61" t="s">
        <v>15</v>
      </c>
      <c r="E324" s="6" t="s">
        <v>0</v>
      </c>
      <c r="F324" s="67">
        <v>15</v>
      </c>
      <c r="G324" s="67">
        <v>14</v>
      </c>
      <c r="H324" s="67">
        <v>13</v>
      </c>
      <c r="I324" s="67">
        <v>12</v>
      </c>
      <c r="J324" s="67">
        <v>11</v>
      </c>
      <c r="K324" s="67">
        <v>10</v>
      </c>
      <c r="L324" s="41" t="s">
        <v>21</v>
      </c>
      <c r="M324" s="3"/>
    </row>
    <row r="325" spans="1:18" ht="26.25" x14ac:dyDescent="0.2">
      <c r="A325" s="62" t="s">
        <v>32</v>
      </c>
      <c r="B325" s="68">
        <v>25713</v>
      </c>
      <c r="D325" s="63">
        <v>10</v>
      </c>
      <c r="E325" s="9" t="s">
        <v>1</v>
      </c>
      <c r="F325" s="69">
        <v>0</v>
      </c>
      <c r="G325" s="70">
        <v>0</v>
      </c>
      <c r="H325" s="71">
        <v>0</v>
      </c>
      <c r="I325" s="72">
        <v>0</v>
      </c>
      <c r="J325" s="72">
        <v>0</v>
      </c>
      <c r="K325" s="73">
        <v>5</v>
      </c>
      <c r="L325" s="74">
        <v>5</v>
      </c>
      <c r="M325" s="3"/>
    </row>
    <row r="326" spans="1:18" x14ac:dyDescent="0.2">
      <c r="A326" s="64" t="s">
        <v>33</v>
      </c>
      <c r="B326" s="65">
        <v>19284.75</v>
      </c>
      <c r="E326" s="33" t="s">
        <v>34</v>
      </c>
      <c r="F326" s="75">
        <v>255763.83500000002</v>
      </c>
      <c r="G326" s="76">
        <v>536562.848</v>
      </c>
      <c r="H326" s="76">
        <v>8848.7099999999991</v>
      </c>
      <c r="I326" s="76">
        <v>476.47</v>
      </c>
      <c r="J326" s="77">
        <v>43.16</v>
      </c>
      <c r="K326" s="78">
        <v>8.3690570289087667</v>
      </c>
      <c r="L326" s="37"/>
      <c r="M326" s="54"/>
    </row>
    <row r="327" spans="1:18" x14ac:dyDescent="0.2">
      <c r="A327" s="23" t="s">
        <v>35</v>
      </c>
      <c r="B327" s="23" t="s">
        <v>36</v>
      </c>
      <c r="E327" s="9" t="s">
        <v>3</v>
      </c>
      <c r="F327" s="79">
        <v>0</v>
      </c>
      <c r="G327" s="80">
        <v>0</v>
      </c>
      <c r="H327" s="80">
        <v>0</v>
      </c>
      <c r="I327" s="80">
        <v>0</v>
      </c>
      <c r="J327" s="80">
        <v>0</v>
      </c>
      <c r="K327" s="81">
        <v>41.845285144543837</v>
      </c>
      <c r="L327" s="55" t="s">
        <v>37</v>
      </c>
      <c r="M327" s="45">
        <v>41.845285144543837</v>
      </c>
      <c r="P327" s="27" t="str">
        <f>IF(A324="","",+A324)</f>
        <v>J45</v>
      </c>
      <c r="Q327" s="27">
        <f>+M327</f>
        <v>41.845285144543837</v>
      </c>
      <c r="R327" s="26">
        <f>+M328</f>
        <v>2.169864019214345E-3</v>
      </c>
    </row>
    <row r="328" spans="1:18" ht="23.25" x14ac:dyDescent="0.2">
      <c r="A328" s="82">
        <v>1</v>
      </c>
      <c r="B328" s="82">
        <v>0</v>
      </c>
      <c r="E328" s="9" t="s">
        <v>4</v>
      </c>
      <c r="F328" s="83">
        <v>0</v>
      </c>
      <c r="G328" s="84">
        <v>0</v>
      </c>
      <c r="H328" s="84">
        <v>0</v>
      </c>
      <c r="I328" s="84">
        <v>0</v>
      </c>
      <c r="J328" s="84">
        <v>0</v>
      </c>
      <c r="K328" s="85">
        <v>2.169864019214345E-3</v>
      </c>
      <c r="L328" s="55" t="s">
        <v>38</v>
      </c>
      <c r="M328" s="150">
        <v>2.169864019214345E-3</v>
      </c>
    </row>
    <row r="329" spans="1:18" ht="18" customHeight="1" x14ac:dyDescent="0.35">
      <c r="E329" s="9" t="s">
        <v>39</v>
      </c>
      <c r="F329" s="87">
        <v>0</v>
      </c>
      <c r="G329" s="57"/>
      <c r="L329" s="55" t="s">
        <v>40</v>
      </c>
      <c r="M329" s="86">
        <v>-19242.904714855456</v>
      </c>
    </row>
    <row r="330" spans="1:18" ht="26.25" x14ac:dyDescent="0.4">
      <c r="A330" s="52"/>
      <c r="B330" s="52"/>
      <c r="D330" s="66"/>
      <c r="E330" s="53"/>
      <c r="F330" s="53"/>
      <c r="G330" s="53"/>
      <c r="H330" s="53"/>
      <c r="I330" s="53"/>
      <c r="J330" s="53"/>
      <c r="K330" s="53"/>
      <c r="L330" s="53"/>
      <c r="M330" s="53"/>
    </row>
    <row r="331" spans="1:18" ht="26.25" x14ac:dyDescent="0.2">
      <c r="A331" s="90">
        <v>46</v>
      </c>
      <c r="B331" s="60"/>
      <c r="D331" s="61"/>
      <c r="E331" s="6"/>
      <c r="F331" s="67"/>
      <c r="G331" s="67"/>
      <c r="H331" s="67"/>
      <c r="I331" s="67"/>
      <c r="J331" s="67"/>
      <c r="K331" s="67"/>
      <c r="L331" s="127" t="s">
        <v>49</v>
      </c>
      <c r="M331" s="3"/>
    </row>
    <row r="332" spans="1:18" ht="26.25" x14ac:dyDescent="0.2">
      <c r="A332" s="62"/>
      <c r="B332" s="68"/>
      <c r="D332" s="63"/>
      <c r="E332" s="9"/>
      <c r="F332" s="69"/>
      <c r="G332" s="70"/>
      <c r="H332" s="71"/>
      <c r="I332" s="72"/>
      <c r="J332" s="72"/>
      <c r="K332" s="73"/>
      <c r="L332" s="127" t="s">
        <v>49</v>
      </c>
      <c r="M332" s="3"/>
    </row>
    <row r="333" spans="1:18" x14ac:dyDescent="0.2">
      <c r="A333" s="64"/>
      <c r="B333" s="65"/>
      <c r="E333" s="33"/>
      <c r="F333" s="75"/>
      <c r="G333" s="76"/>
      <c r="H333" s="76"/>
      <c r="I333" s="76"/>
      <c r="J333" s="77"/>
      <c r="K333" s="78"/>
      <c r="L333" s="127" t="s">
        <v>49</v>
      </c>
      <c r="M333" s="54"/>
    </row>
    <row r="334" spans="1:18" x14ac:dyDescent="0.2">
      <c r="A334" s="23"/>
      <c r="B334" s="23"/>
      <c r="E334" s="9"/>
      <c r="F334" s="79"/>
      <c r="G334" s="80"/>
      <c r="H334" s="80"/>
      <c r="I334" s="80"/>
      <c r="J334" s="80"/>
      <c r="K334" s="81"/>
      <c r="L334" s="127" t="s">
        <v>49</v>
      </c>
      <c r="M334" s="45"/>
      <c r="P334" s="27">
        <f>IF(A331="","",+A331)</f>
        <v>46</v>
      </c>
      <c r="Q334" s="27">
        <f>+M334</f>
        <v>0</v>
      </c>
      <c r="R334" s="26">
        <f>+M335</f>
        <v>0</v>
      </c>
    </row>
    <row r="335" spans="1:18" ht="23.25" x14ac:dyDescent="0.2">
      <c r="A335" s="82"/>
      <c r="B335" s="82"/>
      <c r="E335" s="9"/>
      <c r="F335" s="83"/>
      <c r="G335" s="84"/>
      <c r="H335" s="84"/>
      <c r="I335" s="84"/>
      <c r="J335" s="84"/>
      <c r="K335" s="85"/>
      <c r="L335" s="127" t="s">
        <v>49</v>
      </c>
      <c r="M335" s="56"/>
    </row>
    <row r="336" spans="1:18" ht="18.75" customHeight="1" x14ac:dyDescent="0.35">
      <c r="E336" s="9"/>
      <c r="F336" s="87"/>
      <c r="G336" s="57"/>
      <c r="L336" s="55"/>
      <c r="M336" s="86"/>
    </row>
    <row r="337" spans="1:18" ht="26.25" x14ac:dyDescent="0.4">
      <c r="A337" s="52" t="s">
        <v>28</v>
      </c>
      <c r="B337" s="52"/>
      <c r="D337" s="66" t="s">
        <v>29</v>
      </c>
      <c r="E337" s="53"/>
      <c r="F337" s="53"/>
      <c r="G337" s="53"/>
      <c r="H337" s="53"/>
      <c r="I337" s="53"/>
      <c r="J337" s="53"/>
      <c r="K337" s="53"/>
      <c r="L337" s="53"/>
      <c r="M337" s="53"/>
    </row>
    <row r="338" spans="1:18" ht="30" x14ac:dyDescent="0.2">
      <c r="A338" s="90" t="s">
        <v>89</v>
      </c>
      <c r="B338" s="60" t="s">
        <v>20</v>
      </c>
      <c r="D338" s="61" t="s">
        <v>15</v>
      </c>
      <c r="E338" s="6" t="s">
        <v>0</v>
      </c>
      <c r="F338" s="67">
        <v>15</v>
      </c>
      <c r="G338" s="67">
        <v>14</v>
      </c>
      <c r="H338" s="67">
        <v>13</v>
      </c>
      <c r="I338" s="67">
        <v>12</v>
      </c>
      <c r="J338" s="67">
        <v>11</v>
      </c>
      <c r="K338" s="67">
        <v>10</v>
      </c>
      <c r="L338" s="41" t="s">
        <v>21</v>
      </c>
      <c r="M338" s="3"/>
    </row>
    <row r="339" spans="1:18" ht="26.25" x14ac:dyDescent="0.2">
      <c r="A339" s="62" t="s">
        <v>32</v>
      </c>
      <c r="B339" s="68">
        <v>25329</v>
      </c>
      <c r="D339" s="63">
        <v>10</v>
      </c>
      <c r="E339" s="9" t="s">
        <v>1</v>
      </c>
      <c r="F339" s="69">
        <v>0</v>
      </c>
      <c r="G339" s="69">
        <v>0</v>
      </c>
      <c r="H339" s="71">
        <v>0</v>
      </c>
      <c r="I339" s="72">
        <v>0</v>
      </c>
      <c r="J339" s="72">
        <v>0</v>
      </c>
      <c r="K339" s="73">
        <v>5</v>
      </c>
      <c r="L339" s="74">
        <v>5</v>
      </c>
      <c r="M339" s="3"/>
    </row>
    <row r="340" spans="1:18" x14ac:dyDescent="0.2">
      <c r="A340" s="64" t="s">
        <v>33</v>
      </c>
      <c r="B340" s="65">
        <v>18996.75</v>
      </c>
      <c r="E340" s="33" t="s">
        <v>34</v>
      </c>
      <c r="F340" s="75">
        <v>62656.28</v>
      </c>
      <c r="G340" s="76">
        <v>124600.064</v>
      </c>
      <c r="H340" s="76">
        <v>3105.47</v>
      </c>
      <c r="I340" s="76">
        <v>222.54</v>
      </c>
      <c r="J340" s="77">
        <v>27.04</v>
      </c>
      <c r="K340" s="78">
        <v>5.927857658959538</v>
      </c>
      <c r="L340" s="37"/>
      <c r="M340" s="54"/>
    </row>
    <row r="341" spans="1:18" x14ac:dyDescent="0.2">
      <c r="A341" s="23" t="s">
        <v>35</v>
      </c>
      <c r="B341" s="23" t="s">
        <v>36</v>
      </c>
      <c r="E341" s="9" t="s">
        <v>3</v>
      </c>
      <c r="F341" s="79">
        <v>0</v>
      </c>
      <c r="G341" s="80">
        <v>0</v>
      </c>
      <c r="H341" s="80">
        <v>0</v>
      </c>
      <c r="I341" s="80">
        <v>0</v>
      </c>
      <c r="J341" s="80">
        <v>0</v>
      </c>
      <c r="K341" s="81">
        <v>29.639288294797691</v>
      </c>
      <c r="L341" s="55" t="s">
        <v>37</v>
      </c>
      <c r="M341" s="45">
        <v>29.639288294797691</v>
      </c>
      <c r="P341" s="27" t="str">
        <f>IF(A338="","",+A338)</f>
        <v>J47</v>
      </c>
      <c r="Q341" s="27">
        <f>+M341</f>
        <v>29.639288294797691</v>
      </c>
      <c r="R341" s="26">
        <f>+M342</f>
        <v>1.5602294231801593E-3</v>
      </c>
    </row>
    <row r="342" spans="1:18" ht="23.25" x14ac:dyDescent="0.2">
      <c r="A342" s="82">
        <v>1</v>
      </c>
      <c r="B342" s="82">
        <v>1</v>
      </c>
      <c r="E342" s="9" t="s">
        <v>4</v>
      </c>
      <c r="F342" s="83">
        <v>0</v>
      </c>
      <c r="G342" s="84">
        <v>0</v>
      </c>
      <c r="H342" s="84">
        <v>0</v>
      </c>
      <c r="I342" s="84">
        <v>0</v>
      </c>
      <c r="J342" s="84">
        <v>0</v>
      </c>
      <c r="K342" s="85">
        <v>1.5602294231801593E-3</v>
      </c>
      <c r="L342" s="55" t="s">
        <v>38</v>
      </c>
      <c r="M342" s="150">
        <v>1.5602294231801593E-3</v>
      </c>
    </row>
    <row r="343" spans="1:18" ht="18" customHeight="1" x14ac:dyDescent="0.2">
      <c r="E343" s="9" t="s">
        <v>39</v>
      </c>
      <c r="F343" s="87">
        <v>0</v>
      </c>
      <c r="L343" s="55" t="s">
        <v>40</v>
      </c>
      <c r="M343" s="88">
        <v>-18967.110711705202</v>
      </c>
    </row>
    <row r="344" spans="1:18" ht="27.75" x14ac:dyDescent="0.4">
      <c r="A344" s="115" t="s">
        <v>28</v>
      </c>
      <c r="B344" s="116"/>
      <c r="D344" s="115" t="s">
        <v>29</v>
      </c>
      <c r="E344" s="53"/>
      <c r="F344" s="53"/>
      <c r="G344" s="53"/>
      <c r="H344" s="53"/>
      <c r="I344" s="53"/>
      <c r="J344" s="53"/>
      <c r="K344" s="53"/>
      <c r="L344" s="53"/>
      <c r="M344" s="53"/>
    </row>
    <row r="345" spans="1:18" ht="30" x14ac:dyDescent="0.2">
      <c r="A345" s="122" t="s">
        <v>90</v>
      </c>
      <c r="B345" s="123" t="s">
        <v>20</v>
      </c>
      <c r="D345" s="61" t="s">
        <v>15</v>
      </c>
      <c r="E345" s="6" t="s">
        <v>0</v>
      </c>
      <c r="F345" s="67">
        <v>15</v>
      </c>
      <c r="G345" s="67">
        <v>14</v>
      </c>
      <c r="H345" s="67">
        <v>13</v>
      </c>
      <c r="I345" s="67">
        <v>12</v>
      </c>
      <c r="J345" s="67">
        <v>11</v>
      </c>
      <c r="K345" s="67">
        <v>10</v>
      </c>
      <c r="L345" s="41" t="s">
        <v>21</v>
      </c>
      <c r="M345" s="3"/>
    </row>
    <row r="346" spans="1:18" ht="30" x14ac:dyDescent="0.2">
      <c r="A346" s="118" t="s">
        <v>32</v>
      </c>
      <c r="B346" s="112">
        <v>22136</v>
      </c>
      <c r="D346" s="119">
        <v>13</v>
      </c>
      <c r="E346" s="9" t="s">
        <v>1</v>
      </c>
      <c r="F346" s="120">
        <v>0</v>
      </c>
      <c r="G346" s="120">
        <v>0</v>
      </c>
      <c r="H346" s="73">
        <v>2</v>
      </c>
      <c r="I346" s="73">
        <v>37</v>
      </c>
      <c r="J346" s="73">
        <v>205</v>
      </c>
      <c r="K346" s="73">
        <v>736</v>
      </c>
      <c r="L346" s="74">
        <v>980</v>
      </c>
      <c r="M346" s="3"/>
    </row>
    <row r="347" spans="1:18" x14ac:dyDescent="0.2">
      <c r="A347" s="64" t="s">
        <v>33</v>
      </c>
      <c r="B347" s="65">
        <v>16602</v>
      </c>
      <c r="E347" s="33" t="s">
        <v>34</v>
      </c>
      <c r="F347" s="75">
        <v>238017.27500000002</v>
      </c>
      <c r="G347" s="76">
        <v>48891.959999999992</v>
      </c>
      <c r="H347" s="76">
        <v>863.43288288288272</v>
      </c>
      <c r="I347" s="76">
        <v>81.153559130680208</v>
      </c>
      <c r="J347" s="77">
        <v>12.409203539823009</v>
      </c>
      <c r="K347" s="78">
        <v>3.3656911115657788</v>
      </c>
      <c r="L347" s="37"/>
      <c r="M347" s="54"/>
    </row>
    <row r="348" spans="1:18" x14ac:dyDescent="0.2">
      <c r="A348" s="23" t="s">
        <v>35</v>
      </c>
      <c r="B348" s="23" t="s">
        <v>36</v>
      </c>
      <c r="E348" s="9" t="s">
        <v>3</v>
      </c>
      <c r="F348" s="79">
        <v>0</v>
      </c>
      <c r="G348" s="80">
        <v>0</v>
      </c>
      <c r="H348" s="80">
        <v>1726.8657657657654</v>
      </c>
      <c r="I348" s="80">
        <v>3002.6816878351678</v>
      </c>
      <c r="J348" s="80">
        <v>2543.8867256637168</v>
      </c>
      <c r="K348" s="81">
        <v>2477.1486581124132</v>
      </c>
      <c r="L348" s="55" t="s">
        <v>37</v>
      </c>
      <c r="M348" s="45">
        <v>9750.5828373770637</v>
      </c>
      <c r="P348" s="27" t="str">
        <f>IF(A345="","",+A345)</f>
        <v>J48</v>
      </c>
      <c r="Q348" s="27">
        <f>+M348</f>
        <v>9750.5828373770637</v>
      </c>
      <c r="R348" s="26">
        <f>+M349</f>
        <v>0.58731374758324684</v>
      </c>
    </row>
    <row r="349" spans="1:18" ht="23.25" x14ac:dyDescent="0.2">
      <c r="A349" s="110">
        <v>1</v>
      </c>
      <c r="B349" s="110">
        <v>1</v>
      </c>
      <c r="E349" s="109" t="s">
        <v>4</v>
      </c>
      <c r="F349" s="83">
        <v>0</v>
      </c>
      <c r="G349" s="84">
        <v>0</v>
      </c>
      <c r="H349" s="84">
        <v>0.10401552618755364</v>
      </c>
      <c r="I349" s="84">
        <v>0.18086264834569135</v>
      </c>
      <c r="J349" s="84">
        <v>0.1532277271210527</v>
      </c>
      <c r="K349" s="85">
        <v>0.14920784592894912</v>
      </c>
      <c r="L349" s="55" t="s">
        <v>38</v>
      </c>
      <c r="M349" s="56">
        <v>0.58731374758324684</v>
      </c>
    </row>
    <row r="350" spans="1:18" ht="18.75" customHeight="1" x14ac:dyDescent="0.2">
      <c r="B350" s="25"/>
      <c r="E350" s="9" t="s">
        <v>39</v>
      </c>
      <c r="F350" s="87">
        <v>0</v>
      </c>
      <c r="L350" s="55" t="s">
        <v>40</v>
      </c>
      <c r="M350" s="88">
        <v>-6851.4171626229363</v>
      </c>
    </row>
    <row r="351" spans="1:18" ht="26.25" x14ac:dyDescent="0.4">
      <c r="A351" s="52" t="s">
        <v>28</v>
      </c>
      <c r="B351" s="52"/>
      <c r="D351" s="101" t="s">
        <v>29</v>
      </c>
      <c r="E351" s="53"/>
      <c r="F351" s="53"/>
      <c r="G351" s="53"/>
      <c r="H351" s="53"/>
      <c r="I351" s="53"/>
      <c r="J351" s="53"/>
      <c r="K351" s="53"/>
      <c r="L351" s="53"/>
      <c r="M351" s="53"/>
    </row>
    <row r="352" spans="1:18" ht="30" x14ac:dyDescent="0.2">
      <c r="A352" s="59" t="s">
        <v>91</v>
      </c>
      <c r="B352" s="60" t="s">
        <v>20</v>
      </c>
      <c r="D352" s="61" t="s">
        <v>15</v>
      </c>
      <c r="E352" s="6" t="s">
        <v>0</v>
      </c>
      <c r="F352" s="67">
        <v>15</v>
      </c>
      <c r="G352" s="67">
        <v>14</v>
      </c>
      <c r="H352" s="67">
        <v>13</v>
      </c>
      <c r="I352" s="67">
        <v>12</v>
      </c>
      <c r="J352" s="67">
        <v>11</v>
      </c>
      <c r="K352" s="67">
        <v>10</v>
      </c>
      <c r="L352" s="41" t="s">
        <v>21</v>
      </c>
      <c r="M352" s="3"/>
    </row>
    <row r="353" spans="1:18" ht="26.25" x14ac:dyDescent="0.2">
      <c r="A353" s="62" t="s">
        <v>32</v>
      </c>
      <c r="B353" s="68">
        <v>18648</v>
      </c>
      <c r="D353" s="63">
        <v>13</v>
      </c>
      <c r="E353" s="9" t="s">
        <v>1</v>
      </c>
      <c r="F353" s="69">
        <v>0</v>
      </c>
      <c r="G353" s="70">
        <v>0</v>
      </c>
      <c r="H353" s="71">
        <v>1</v>
      </c>
      <c r="I353" s="72">
        <v>35</v>
      </c>
      <c r="J353" s="72">
        <v>213</v>
      </c>
      <c r="K353" s="73">
        <v>824</v>
      </c>
      <c r="L353" s="74">
        <v>1073</v>
      </c>
      <c r="M353" s="3"/>
    </row>
    <row r="354" spans="1:18" x14ac:dyDescent="0.2">
      <c r="A354" s="64" t="s">
        <v>33</v>
      </c>
      <c r="B354" s="65">
        <v>13986</v>
      </c>
      <c r="E354" s="104" t="s">
        <v>34</v>
      </c>
      <c r="F354" s="105">
        <v>68247.98</v>
      </c>
      <c r="G354" s="106">
        <v>14605.57</v>
      </c>
      <c r="H354" s="107">
        <v>252.71909395973151</v>
      </c>
      <c r="I354" s="107">
        <v>15.487700534759357</v>
      </c>
      <c r="J354" s="107">
        <v>2.4627361265442187</v>
      </c>
      <c r="K354" s="108">
        <v>0</v>
      </c>
      <c r="L354" s="37"/>
      <c r="M354" s="54"/>
    </row>
    <row r="355" spans="1:18" x14ac:dyDescent="0.2">
      <c r="A355" s="23" t="s">
        <v>35</v>
      </c>
      <c r="B355" s="23" t="s">
        <v>36</v>
      </c>
      <c r="E355" s="109" t="s">
        <v>3</v>
      </c>
      <c r="F355" s="79">
        <v>0</v>
      </c>
      <c r="G355" s="80">
        <v>0</v>
      </c>
      <c r="H355" s="80">
        <v>252.71909395973151</v>
      </c>
      <c r="I355" s="80">
        <v>542.06951871657748</v>
      </c>
      <c r="J355" s="80">
        <v>524.56279495391857</v>
      </c>
      <c r="K355" s="81">
        <v>0</v>
      </c>
      <c r="L355" s="55" t="s">
        <v>37</v>
      </c>
      <c r="M355" s="45">
        <v>1319.3514076302276</v>
      </c>
      <c r="P355" s="27" t="str">
        <f>IF(A352="","",+A352)</f>
        <v>J49</v>
      </c>
      <c r="Q355" s="27">
        <f>+M355</f>
        <v>1319.3514076302276</v>
      </c>
      <c r="R355" s="26">
        <f>+M356</f>
        <v>9.433371997928125E-2</v>
      </c>
    </row>
    <row r="356" spans="1:18" ht="23.25" x14ac:dyDescent="0.2">
      <c r="A356" s="110">
        <v>1</v>
      </c>
      <c r="B356" s="110">
        <v>1</v>
      </c>
      <c r="E356" s="109" t="s">
        <v>4</v>
      </c>
      <c r="F356" s="83">
        <v>0</v>
      </c>
      <c r="G356" s="84">
        <v>0</v>
      </c>
      <c r="H356" s="84">
        <v>1.8069433287554091E-2</v>
      </c>
      <c r="I356" s="84">
        <v>3.8758009346244633E-2</v>
      </c>
      <c r="J356" s="84">
        <v>3.7506277345482522E-2</v>
      </c>
      <c r="K356" s="85">
        <v>0</v>
      </c>
      <c r="L356" s="55" t="s">
        <v>38</v>
      </c>
      <c r="M356" s="150">
        <v>9.433371997928125E-2</v>
      </c>
    </row>
    <row r="357" spans="1:18" ht="18" customHeight="1" x14ac:dyDescent="0.2">
      <c r="E357" s="9" t="s">
        <v>39</v>
      </c>
      <c r="F357" s="87">
        <v>0</v>
      </c>
      <c r="L357" s="55" t="s">
        <v>40</v>
      </c>
      <c r="M357" s="88">
        <v>-12666.648592369773</v>
      </c>
    </row>
    <row r="358" spans="1:18" ht="26.25" x14ac:dyDescent="0.4">
      <c r="A358" s="52" t="s">
        <v>28</v>
      </c>
      <c r="B358" s="52"/>
      <c r="D358" s="66" t="s">
        <v>29</v>
      </c>
      <c r="E358" s="53"/>
      <c r="F358" s="53"/>
      <c r="G358" s="53"/>
      <c r="H358" s="53"/>
      <c r="I358" s="53"/>
      <c r="J358" s="53"/>
      <c r="K358" s="53"/>
      <c r="L358" s="53"/>
      <c r="M358" s="53"/>
    </row>
    <row r="359" spans="1:18" ht="30" x14ac:dyDescent="0.2">
      <c r="A359" s="90" t="s">
        <v>92</v>
      </c>
      <c r="B359" s="60" t="s">
        <v>20</v>
      </c>
      <c r="D359" s="61" t="s">
        <v>15</v>
      </c>
      <c r="E359" s="6" t="s">
        <v>0</v>
      </c>
      <c r="F359" s="67">
        <v>15</v>
      </c>
      <c r="G359" s="67">
        <v>14</v>
      </c>
      <c r="H359" s="67">
        <v>13</v>
      </c>
      <c r="I359" s="67">
        <v>12</v>
      </c>
      <c r="J359" s="67">
        <v>11</v>
      </c>
      <c r="K359" s="67">
        <v>10</v>
      </c>
      <c r="L359" s="41" t="s">
        <v>21</v>
      </c>
      <c r="M359" s="3"/>
    </row>
    <row r="360" spans="1:18" ht="26.25" x14ac:dyDescent="0.2">
      <c r="A360" s="62" t="s">
        <v>32</v>
      </c>
      <c r="B360" s="68">
        <v>23208</v>
      </c>
      <c r="D360" s="63">
        <v>13</v>
      </c>
      <c r="E360" s="9" t="s">
        <v>1</v>
      </c>
      <c r="F360" s="69">
        <v>0</v>
      </c>
      <c r="G360" s="70">
        <v>0</v>
      </c>
      <c r="H360" s="71">
        <v>8</v>
      </c>
      <c r="I360" s="72">
        <v>73</v>
      </c>
      <c r="J360" s="72">
        <v>340</v>
      </c>
      <c r="K360" s="73">
        <v>1124</v>
      </c>
      <c r="L360" s="74">
        <v>1545</v>
      </c>
      <c r="M360" s="3"/>
    </row>
    <row r="361" spans="1:18" x14ac:dyDescent="0.2">
      <c r="A361" s="64" t="s">
        <v>33</v>
      </c>
      <c r="B361" s="65">
        <v>17406</v>
      </c>
      <c r="E361" s="33" t="s">
        <v>34</v>
      </c>
      <c r="F361" s="75">
        <v>229342.49</v>
      </c>
      <c r="G361" s="76">
        <v>60466.368000000002</v>
      </c>
      <c r="H361" s="76">
        <v>1044.0697735849055</v>
      </c>
      <c r="I361" s="76">
        <v>91.06785714285715</v>
      </c>
      <c r="J361" s="77">
        <v>13.560268019011222</v>
      </c>
      <c r="K361" s="78">
        <v>3.449294378897779</v>
      </c>
      <c r="L361" s="37"/>
      <c r="M361" s="54"/>
    </row>
    <row r="362" spans="1:18" x14ac:dyDescent="0.2">
      <c r="A362" s="23" t="s">
        <v>35</v>
      </c>
      <c r="B362" s="23" t="s">
        <v>36</v>
      </c>
      <c r="E362" s="9" t="s">
        <v>3</v>
      </c>
      <c r="F362" s="79">
        <v>0</v>
      </c>
      <c r="G362" s="80">
        <v>0</v>
      </c>
      <c r="H362" s="80">
        <v>8352.5581886792443</v>
      </c>
      <c r="I362" s="80">
        <v>6647.9535714285721</v>
      </c>
      <c r="J362" s="80">
        <v>4610.4911264638158</v>
      </c>
      <c r="K362" s="81">
        <v>3877.0068818811037</v>
      </c>
      <c r="L362" s="55" t="s">
        <v>37</v>
      </c>
      <c r="M362" s="45">
        <v>23488.009768452735</v>
      </c>
      <c r="P362" s="27" t="str">
        <f>IF(A359="","",+A359)</f>
        <v>J50</v>
      </c>
      <c r="Q362" s="27">
        <f>+M362</f>
        <v>23488.009768452735</v>
      </c>
      <c r="R362" s="26">
        <f>+M363</f>
        <v>1.3494203015312385</v>
      </c>
    </row>
    <row r="363" spans="1:18" ht="23.25" x14ac:dyDescent="0.2">
      <c r="A363" s="82">
        <v>1</v>
      </c>
      <c r="B363" s="82">
        <v>1</v>
      </c>
      <c r="E363" s="9" t="s">
        <v>4</v>
      </c>
      <c r="F363" s="83">
        <v>0</v>
      </c>
      <c r="G363" s="84">
        <v>0</v>
      </c>
      <c r="H363" s="84">
        <v>0.47986660856481927</v>
      </c>
      <c r="I363" s="84">
        <v>0.38193459562384074</v>
      </c>
      <c r="J363" s="84">
        <v>0.26487941666458781</v>
      </c>
      <c r="K363" s="85">
        <v>0.22273968067799055</v>
      </c>
      <c r="L363" s="55" t="s">
        <v>38</v>
      </c>
      <c r="M363" s="56">
        <v>1.3494203015312385</v>
      </c>
    </row>
    <row r="364" spans="1:18" ht="18" customHeight="1" x14ac:dyDescent="0.35">
      <c r="E364" s="9" t="s">
        <v>39</v>
      </c>
      <c r="F364" s="87">
        <v>0</v>
      </c>
      <c r="G364" s="57"/>
      <c r="L364" s="55" t="s">
        <v>40</v>
      </c>
      <c r="M364" s="86">
        <v>6082.0097684527354</v>
      </c>
    </row>
    <row r="365" spans="1:18" ht="27.75" x14ac:dyDescent="0.4">
      <c r="A365" s="115" t="s">
        <v>28</v>
      </c>
      <c r="B365" s="116"/>
      <c r="D365" s="115" t="s">
        <v>29</v>
      </c>
      <c r="E365" s="53"/>
      <c r="F365" s="53"/>
      <c r="G365" s="53"/>
      <c r="H365" s="53"/>
      <c r="I365" s="53"/>
      <c r="J365" s="53"/>
      <c r="K365" s="53"/>
      <c r="L365" s="53"/>
      <c r="M365" s="53"/>
    </row>
    <row r="366" spans="1:18" ht="30" x14ac:dyDescent="0.2">
      <c r="A366" s="122" t="s">
        <v>93</v>
      </c>
      <c r="B366" s="123" t="s">
        <v>20</v>
      </c>
      <c r="D366" s="61" t="s">
        <v>15</v>
      </c>
      <c r="E366" s="6" t="s">
        <v>0</v>
      </c>
      <c r="F366" s="67">
        <v>15</v>
      </c>
      <c r="G366" s="67">
        <v>14</v>
      </c>
      <c r="H366" s="67">
        <v>13</v>
      </c>
      <c r="I366" s="67">
        <v>12</v>
      </c>
      <c r="J366" s="67">
        <v>11</v>
      </c>
      <c r="K366" s="67">
        <v>10</v>
      </c>
      <c r="L366" s="41" t="s">
        <v>21</v>
      </c>
      <c r="M366" s="3"/>
    </row>
    <row r="367" spans="1:18" ht="30" x14ac:dyDescent="0.2">
      <c r="A367" s="118" t="s">
        <v>32</v>
      </c>
      <c r="B367" s="112">
        <v>19763</v>
      </c>
      <c r="D367" s="119">
        <v>12</v>
      </c>
      <c r="E367" s="9" t="s">
        <v>1</v>
      </c>
      <c r="F367" s="120">
        <v>0</v>
      </c>
      <c r="G367" s="120">
        <v>0</v>
      </c>
      <c r="H367" s="73">
        <v>0</v>
      </c>
      <c r="I367" s="73">
        <v>9</v>
      </c>
      <c r="J367" s="73">
        <v>52</v>
      </c>
      <c r="K367" s="73">
        <v>222</v>
      </c>
      <c r="L367" s="74">
        <v>283</v>
      </c>
      <c r="M367" s="3"/>
    </row>
    <row r="368" spans="1:18" x14ac:dyDescent="0.2">
      <c r="A368" s="64" t="s">
        <v>33</v>
      </c>
      <c r="B368" s="65">
        <v>14822.25</v>
      </c>
      <c r="E368" s="33" t="s">
        <v>34</v>
      </c>
      <c r="F368" s="75">
        <v>104218.1</v>
      </c>
      <c r="G368" s="76">
        <v>213265.28000000003</v>
      </c>
      <c r="H368" s="76">
        <v>6681.81</v>
      </c>
      <c r="I368" s="76">
        <v>438.95218978102196</v>
      </c>
      <c r="J368" s="77">
        <v>47.187324440957241</v>
      </c>
      <c r="K368" s="78">
        <v>9.5088828140438704</v>
      </c>
      <c r="L368" s="37"/>
      <c r="M368" s="54"/>
    </row>
    <row r="369" spans="1:18" x14ac:dyDescent="0.2">
      <c r="A369" s="23" t="s">
        <v>35</v>
      </c>
      <c r="B369" s="23" t="s">
        <v>36</v>
      </c>
      <c r="E369" s="9" t="s">
        <v>3</v>
      </c>
      <c r="F369" s="79">
        <v>0</v>
      </c>
      <c r="G369" s="80">
        <v>0</v>
      </c>
      <c r="H369" s="80">
        <v>0</v>
      </c>
      <c r="I369" s="80">
        <v>3950.5697080291975</v>
      </c>
      <c r="J369" s="80">
        <v>2453.7408709297765</v>
      </c>
      <c r="K369" s="81">
        <v>2110.9719847177394</v>
      </c>
      <c r="L369" s="55" t="s">
        <v>37</v>
      </c>
      <c r="M369" s="45">
        <v>8515.282563676712</v>
      </c>
      <c r="P369" s="27" t="str">
        <f>IF(A366="","",+A366)</f>
        <v>J51</v>
      </c>
      <c r="Q369" s="27">
        <f>+M369</f>
        <v>8515.282563676712</v>
      </c>
      <c r="R369" s="26">
        <f>+M370</f>
        <v>0.57449324924871137</v>
      </c>
    </row>
    <row r="370" spans="1:18" ht="23.25" x14ac:dyDescent="0.2">
      <c r="A370" s="110" t="s">
        <v>43</v>
      </c>
      <c r="B370" s="110">
        <v>0</v>
      </c>
      <c r="E370" s="109" t="s">
        <v>4</v>
      </c>
      <c r="F370" s="83">
        <v>0</v>
      </c>
      <c r="G370" s="84">
        <v>0</v>
      </c>
      <c r="H370" s="84">
        <v>0</v>
      </c>
      <c r="I370" s="84">
        <v>0.26652969070344906</v>
      </c>
      <c r="J370" s="84">
        <v>0.16554442617887138</v>
      </c>
      <c r="K370" s="85">
        <v>0.14241913236639103</v>
      </c>
      <c r="L370" s="55" t="s">
        <v>38</v>
      </c>
      <c r="M370" s="56">
        <v>0.57449324924871137</v>
      </c>
    </row>
    <row r="371" spans="1:18" ht="18.75" customHeight="1" x14ac:dyDescent="0.2">
      <c r="B371" s="25"/>
      <c r="E371" s="9" t="s">
        <v>39</v>
      </c>
      <c r="F371" s="87">
        <v>0</v>
      </c>
      <c r="L371" s="55" t="s">
        <v>40</v>
      </c>
      <c r="M371" s="88">
        <v>-6306.967436323288</v>
      </c>
    </row>
    <row r="372" spans="1:18" ht="27.75" x14ac:dyDescent="0.4">
      <c r="A372" s="115" t="s">
        <v>28</v>
      </c>
      <c r="B372" s="116"/>
      <c r="D372" s="115" t="s">
        <v>29</v>
      </c>
      <c r="E372" s="53"/>
      <c r="F372" s="53"/>
      <c r="G372" s="53"/>
      <c r="H372" s="53"/>
      <c r="I372" s="53"/>
      <c r="J372" s="53"/>
      <c r="K372" s="53"/>
      <c r="L372" s="53"/>
      <c r="M372" s="53"/>
    </row>
    <row r="373" spans="1:18" ht="30" x14ac:dyDescent="0.2">
      <c r="A373" s="122" t="s">
        <v>94</v>
      </c>
      <c r="B373" s="123" t="s">
        <v>20</v>
      </c>
      <c r="D373" s="61" t="s">
        <v>15</v>
      </c>
      <c r="E373" s="6" t="s">
        <v>0</v>
      </c>
      <c r="F373" s="67">
        <v>15</v>
      </c>
      <c r="G373" s="67">
        <v>14</v>
      </c>
      <c r="H373" s="67">
        <v>13</v>
      </c>
      <c r="I373" s="67">
        <v>12</v>
      </c>
      <c r="J373" s="67">
        <v>11</v>
      </c>
      <c r="K373" s="67">
        <v>10</v>
      </c>
      <c r="L373" s="41" t="s">
        <v>21</v>
      </c>
      <c r="M373" s="3"/>
    </row>
    <row r="374" spans="1:18" ht="30" x14ac:dyDescent="0.2">
      <c r="A374" s="118" t="s">
        <v>32</v>
      </c>
      <c r="B374" s="112">
        <v>22591</v>
      </c>
      <c r="D374" s="119">
        <v>12</v>
      </c>
      <c r="E374" s="9" t="s">
        <v>1</v>
      </c>
      <c r="F374" s="120">
        <v>0</v>
      </c>
      <c r="G374" s="120">
        <v>0</v>
      </c>
      <c r="H374" s="73">
        <v>0</v>
      </c>
      <c r="I374" s="73">
        <v>2</v>
      </c>
      <c r="J374" s="73">
        <v>23</v>
      </c>
      <c r="K374" s="73">
        <v>144</v>
      </c>
      <c r="L374" s="74">
        <v>169</v>
      </c>
      <c r="M374" s="3"/>
    </row>
    <row r="375" spans="1:18" x14ac:dyDescent="0.2">
      <c r="A375" s="64" t="s">
        <v>33</v>
      </c>
      <c r="B375" s="65">
        <v>16943.25</v>
      </c>
      <c r="E375" s="33" t="s">
        <v>34</v>
      </c>
      <c r="F375" s="75">
        <v>57155.479999999996</v>
      </c>
      <c r="G375" s="76">
        <v>112865.024</v>
      </c>
      <c r="H375" s="76">
        <v>57155.479999999996</v>
      </c>
      <c r="I375" s="76">
        <v>3321.3202702702706</v>
      </c>
      <c r="J375" s="77">
        <v>133.28121475054229</v>
      </c>
      <c r="K375" s="78">
        <v>22.642285012285011</v>
      </c>
      <c r="L375" s="37"/>
      <c r="M375" s="54"/>
    </row>
    <row r="376" spans="1:18" x14ac:dyDescent="0.2">
      <c r="A376" s="23" t="s">
        <v>35</v>
      </c>
      <c r="B376" s="23" t="s">
        <v>36</v>
      </c>
      <c r="E376" s="9" t="s">
        <v>3</v>
      </c>
      <c r="F376" s="79">
        <v>0</v>
      </c>
      <c r="G376" s="80">
        <v>0</v>
      </c>
      <c r="H376" s="80">
        <v>0</v>
      </c>
      <c r="I376" s="80">
        <v>6642.6405405405412</v>
      </c>
      <c r="J376" s="80">
        <v>3065.4679392624726</v>
      </c>
      <c r="K376" s="81">
        <v>3260.4890417690417</v>
      </c>
      <c r="L376" s="55" t="s">
        <v>37</v>
      </c>
      <c r="M376" s="45">
        <v>12968.597521572055</v>
      </c>
      <c r="P376" s="27" t="str">
        <f>IF(A373="","",+A373)</f>
        <v>J52</v>
      </c>
      <c r="Q376" s="27">
        <f>+M376</f>
        <v>12968.597521572055</v>
      </c>
      <c r="R376" s="26">
        <f>+M377</f>
        <v>0.76541380913178136</v>
      </c>
    </row>
    <row r="377" spans="1:18" ht="23.25" x14ac:dyDescent="0.2">
      <c r="A377" s="110">
        <v>1</v>
      </c>
      <c r="B377" s="110">
        <v>1</v>
      </c>
      <c r="E377" s="109" t="s">
        <v>4</v>
      </c>
      <c r="F377" s="83">
        <v>0</v>
      </c>
      <c r="G377" s="84">
        <v>0</v>
      </c>
      <c r="H377" s="84">
        <v>0</v>
      </c>
      <c r="I377" s="84">
        <v>0.39205232411376456</v>
      </c>
      <c r="J377" s="84">
        <v>0.18092561576217506</v>
      </c>
      <c r="K377" s="85">
        <v>0.1924358692558418</v>
      </c>
      <c r="L377" s="55" t="s">
        <v>38</v>
      </c>
      <c r="M377" s="56">
        <v>0.76541380913178136</v>
      </c>
    </row>
    <row r="378" spans="1:18" ht="18" customHeight="1" x14ac:dyDescent="0.2">
      <c r="B378" s="25"/>
      <c r="E378" s="9" t="s">
        <v>39</v>
      </c>
      <c r="F378" s="87">
        <v>1</v>
      </c>
      <c r="L378" s="55" t="s">
        <v>40</v>
      </c>
      <c r="M378" s="88">
        <v>-3974.6524784279445</v>
      </c>
    </row>
    <row r="379" spans="1:18" ht="26.25" x14ac:dyDescent="0.4">
      <c r="A379" s="52" t="s">
        <v>28</v>
      </c>
      <c r="B379" s="52"/>
      <c r="D379" s="101" t="s">
        <v>29</v>
      </c>
      <c r="E379" s="53"/>
      <c r="F379" s="53"/>
      <c r="G379" s="53"/>
      <c r="H379" s="53"/>
      <c r="I379" s="53"/>
      <c r="J379" s="53"/>
      <c r="K379" s="53"/>
      <c r="L379" s="53"/>
      <c r="M379" s="53"/>
    </row>
    <row r="380" spans="1:18" ht="30" x14ac:dyDescent="0.2">
      <c r="A380" s="59" t="s">
        <v>95</v>
      </c>
      <c r="B380" s="60" t="s">
        <v>20</v>
      </c>
      <c r="D380" s="61" t="s">
        <v>15</v>
      </c>
      <c r="E380" s="6" t="s">
        <v>0</v>
      </c>
      <c r="F380" s="67">
        <v>15</v>
      </c>
      <c r="G380" s="67">
        <v>14</v>
      </c>
      <c r="H380" s="67">
        <v>13</v>
      </c>
      <c r="I380" s="67">
        <v>12</v>
      </c>
      <c r="J380" s="67">
        <v>11</v>
      </c>
      <c r="K380" s="67">
        <v>10</v>
      </c>
      <c r="L380" s="41" t="s">
        <v>21</v>
      </c>
      <c r="M380" s="3"/>
    </row>
    <row r="381" spans="1:18" ht="26.25" x14ac:dyDescent="0.2">
      <c r="A381" s="62" t="s">
        <v>32</v>
      </c>
      <c r="B381" s="68">
        <v>23311</v>
      </c>
      <c r="D381" s="63">
        <v>11</v>
      </c>
      <c r="E381" s="9" t="s">
        <v>1</v>
      </c>
      <c r="F381" s="102">
        <v>0</v>
      </c>
      <c r="G381" s="102">
        <v>0</v>
      </c>
      <c r="H381" s="102">
        <v>0</v>
      </c>
      <c r="I381" s="102">
        <v>0</v>
      </c>
      <c r="J381" s="102">
        <v>12</v>
      </c>
      <c r="K381" s="103">
        <v>65</v>
      </c>
      <c r="L381" s="74">
        <v>77</v>
      </c>
      <c r="M381" s="3"/>
    </row>
    <row r="382" spans="1:18" x14ac:dyDescent="0.2">
      <c r="A382" s="64" t="s">
        <v>33</v>
      </c>
      <c r="B382" s="65">
        <v>17483.25</v>
      </c>
      <c r="E382" s="104" t="s">
        <v>34</v>
      </c>
      <c r="F382" s="105">
        <v>220161.59</v>
      </c>
      <c r="G382" s="106">
        <v>460611.39199999999</v>
      </c>
      <c r="H382" s="107">
        <v>5304.04</v>
      </c>
      <c r="I382" s="107">
        <v>839.25</v>
      </c>
      <c r="J382" s="107">
        <v>91.539247497411125</v>
      </c>
      <c r="K382" s="108">
        <v>18.678472915077176</v>
      </c>
      <c r="L382" s="37"/>
      <c r="M382" s="54"/>
    </row>
    <row r="383" spans="1:18" x14ac:dyDescent="0.2">
      <c r="A383" s="23" t="s">
        <v>35</v>
      </c>
      <c r="B383" s="23" t="s">
        <v>36</v>
      </c>
      <c r="E383" s="109" t="s">
        <v>3</v>
      </c>
      <c r="F383" s="79">
        <v>0</v>
      </c>
      <c r="G383" s="80">
        <v>0</v>
      </c>
      <c r="H383" s="80">
        <v>0</v>
      </c>
      <c r="I383" s="80">
        <v>0</v>
      </c>
      <c r="J383" s="80">
        <v>1098.4709699689336</v>
      </c>
      <c r="K383" s="81">
        <v>1214.1007394800165</v>
      </c>
      <c r="L383" s="55" t="s">
        <v>37</v>
      </c>
      <c r="M383" s="45">
        <v>2312.5717094489501</v>
      </c>
      <c r="P383" s="27" t="str">
        <f>IF(A380="","",+A380)</f>
        <v>J53</v>
      </c>
      <c r="Q383" s="27">
        <f>+M383</f>
        <v>2312.5717094489501</v>
      </c>
      <c r="R383" s="26">
        <f>+M384</f>
        <v>0.13227355951833614</v>
      </c>
    </row>
    <row r="384" spans="1:18" ht="23.25" x14ac:dyDescent="0.2">
      <c r="A384" s="110">
        <v>1</v>
      </c>
      <c r="B384" s="110">
        <v>1</v>
      </c>
      <c r="E384" s="109" t="s">
        <v>4</v>
      </c>
      <c r="F384" s="83">
        <v>0</v>
      </c>
      <c r="G384" s="84">
        <v>0</v>
      </c>
      <c r="H384" s="84">
        <v>0</v>
      </c>
      <c r="I384" s="84">
        <v>0</v>
      </c>
      <c r="J384" s="84">
        <v>6.2829906909123504E-2</v>
      </c>
      <c r="K384" s="85">
        <v>6.9443652609212619E-2</v>
      </c>
      <c r="L384" s="55" t="s">
        <v>38</v>
      </c>
      <c r="M384" s="56">
        <v>0.13227355951833614</v>
      </c>
    </row>
    <row r="385" spans="1:18" ht="18.75" customHeight="1" x14ac:dyDescent="0.2">
      <c r="E385" s="9" t="s">
        <v>39</v>
      </c>
      <c r="F385" s="87">
        <v>0</v>
      </c>
      <c r="L385" s="55" t="s">
        <v>40</v>
      </c>
      <c r="M385" s="88">
        <v>-15170.67829055105</v>
      </c>
    </row>
    <row r="386" spans="1:18" ht="26.25" x14ac:dyDescent="0.4">
      <c r="A386" s="52" t="s">
        <v>28</v>
      </c>
      <c r="B386" s="52"/>
      <c r="D386" s="66" t="s">
        <v>29</v>
      </c>
      <c r="E386" s="53"/>
      <c r="F386" s="53"/>
      <c r="G386" s="53"/>
      <c r="H386" s="53"/>
      <c r="I386" s="53"/>
      <c r="J386" s="53"/>
      <c r="K386" s="53"/>
      <c r="L386" s="53"/>
      <c r="M386" s="53"/>
    </row>
    <row r="387" spans="1:18" ht="30" x14ac:dyDescent="0.2">
      <c r="A387" s="59" t="s">
        <v>96</v>
      </c>
      <c r="B387" s="60" t="s">
        <v>20</v>
      </c>
      <c r="D387" s="61" t="s">
        <v>15</v>
      </c>
      <c r="E387" s="6" t="s">
        <v>0</v>
      </c>
      <c r="F387" s="67">
        <v>15</v>
      </c>
      <c r="G387" s="67">
        <v>14</v>
      </c>
      <c r="H387" s="67">
        <v>13</v>
      </c>
      <c r="I387" s="67">
        <v>12</v>
      </c>
      <c r="J387" s="67">
        <v>11</v>
      </c>
      <c r="K387" s="67">
        <v>10</v>
      </c>
      <c r="L387" s="41" t="s">
        <v>21</v>
      </c>
      <c r="M387" s="3"/>
    </row>
    <row r="388" spans="1:18" ht="26.25" x14ac:dyDescent="0.2">
      <c r="A388" s="62" t="s">
        <v>32</v>
      </c>
      <c r="B388" s="68">
        <v>26381</v>
      </c>
      <c r="D388" s="63">
        <v>13</v>
      </c>
      <c r="E388" s="9" t="s">
        <v>1</v>
      </c>
      <c r="F388" s="69">
        <v>0</v>
      </c>
      <c r="G388" s="70">
        <v>0</v>
      </c>
      <c r="H388" s="71">
        <v>13</v>
      </c>
      <c r="I388" s="72">
        <v>128</v>
      </c>
      <c r="J388" s="72">
        <v>678</v>
      </c>
      <c r="K388" s="73">
        <v>2125</v>
      </c>
      <c r="L388" s="74">
        <v>2944</v>
      </c>
      <c r="M388" s="3"/>
    </row>
    <row r="389" spans="1:18" x14ac:dyDescent="0.2">
      <c r="A389" s="64" t="s">
        <v>33</v>
      </c>
      <c r="B389" s="65">
        <v>19785.75</v>
      </c>
      <c r="E389" s="33" t="s">
        <v>34</v>
      </c>
      <c r="F389" s="75">
        <v>53534.15</v>
      </c>
      <c r="G389" s="76">
        <v>40379.840000000004</v>
      </c>
      <c r="H389" s="76">
        <v>357.97547169811327</v>
      </c>
      <c r="I389" s="76">
        <v>30.486057846813065</v>
      </c>
      <c r="J389" s="77">
        <v>4.8877218452023019</v>
      </c>
      <c r="K389" s="78">
        <v>1.6775314681876292</v>
      </c>
      <c r="L389" s="37"/>
      <c r="M389" s="54"/>
    </row>
    <row r="390" spans="1:18" x14ac:dyDescent="0.2">
      <c r="A390" s="23" t="s">
        <v>35</v>
      </c>
      <c r="B390" s="23" t="s">
        <v>36</v>
      </c>
      <c r="E390" s="9" t="s">
        <v>3</v>
      </c>
      <c r="F390" s="79">
        <v>0</v>
      </c>
      <c r="G390" s="80">
        <v>0</v>
      </c>
      <c r="H390" s="80">
        <v>4653.6811320754723</v>
      </c>
      <c r="I390" s="80">
        <v>3902.2154043920723</v>
      </c>
      <c r="J390" s="80">
        <v>3313.8754110471605</v>
      </c>
      <c r="K390" s="81">
        <v>3564.754369898712</v>
      </c>
      <c r="L390" s="55" t="s">
        <v>37</v>
      </c>
      <c r="M390" s="45">
        <v>15434.526317413416</v>
      </c>
      <c r="P390" s="27" t="str">
        <f>IF(A387="","",+A387)</f>
        <v>J54</v>
      </c>
      <c r="Q390" s="27">
        <f>+M390</f>
        <v>15434.526317413416</v>
      </c>
      <c r="R390" s="26">
        <f>+M391</f>
        <v>0.78008295452097676</v>
      </c>
    </row>
    <row r="391" spans="1:18" ht="23.25" x14ac:dyDescent="0.2">
      <c r="A391" s="82" t="s">
        <v>43</v>
      </c>
      <c r="B391" s="82">
        <v>0</v>
      </c>
      <c r="E391" s="9" t="s">
        <v>4</v>
      </c>
      <c r="F391" s="83">
        <v>0</v>
      </c>
      <c r="G391" s="84">
        <v>0</v>
      </c>
      <c r="H391" s="84">
        <v>0.2352036759827387</v>
      </c>
      <c r="I391" s="84">
        <v>0.1972235272553263</v>
      </c>
      <c r="J391" s="84">
        <v>0.16748798559807743</v>
      </c>
      <c r="K391" s="85">
        <v>0.18016776568483439</v>
      </c>
      <c r="L391" s="55" t="s">
        <v>38</v>
      </c>
      <c r="M391" s="56">
        <v>0.78008295452097676</v>
      </c>
    </row>
    <row r="392" spans="1:18" ht="18" customHeight="1" x14ac:dyDescent="0.2">
      <c r="E392" s="9" t="s">
        <v>39</v>
      </c>
      <c r="F392" s="87">
        <v>0</v>
      </c>
      <c r="L392" s="55" t="s">
        <v>40</v>
      </c>
      <c r="M392" s="88">
        <v>-4351.2236825865839</v>
      </c>
    </row>
    <row r="393" spans="1:18" ht="26.25" x14ac:dyDescent="0.4">
      <c r="A393" s="52" t="s">
        <v>28</v>
      </c>
      <c r="B393" s="52"/>
      <c r="D393" s="66" t="s">
        <v>29</v>
      </c>
      <c r="E393" s="53"/>
      <c r="F393" s="53"/>
      <c r="G393" s="53"/>
      <c r="H393" s="53"/>
      <c r="I393" s="53"/>
      <c r="J393" s="53"/>
      <c r="K393" s="53"/>
      <c r="L393" s="53"/>
      <c r="M393" s="53"/>
    </row>
    <row r="394" spans="1:18" ht="30" x14ac:dyDescent="0.2">
      <c r="A394" s="59" t="s">
        <v>97</v>
      </c>
      <c r="B394" s="60" t="s">
        <v>20</v>
      </c>
      <c r="D394" s="61" t="s">
        <v>15</v>
      </c>
      <c r="E394" s="6" t="s">
        <v>0</v>
      </c>
      <c r="F394" s="67">
        <v>15</v>
      </c>
      <c r="G394" s="67">
        <v>14</v>
      </c>
      <c r="H394" s="67">
        <v>13</v>
      </c>
      <c r="I394" s="67">
        <v>12</v>
      </c>
      <c r="J394" s="67">
        <v>11</v>
      </c>
      <c r="K394" s="67">
        <v>10</v>
      </c>
      <c r="L394" s="41" t="s">
        <v>21</v>
      </c>
      <c r="M394" s="3"/>
    </row>
    <row r="395" spans="1:18" ht="26.25" x14ac:dyDescent="0.2">
      <c r="A395" s="62" t="s">
        <v>32</v>
      </c>
      <c r="B395" s="68">
        <v>21198</v>
      </c>
      <c r="D395" s="63">
        <v>12</v>
      </c>
      <c r="E395" s="9" t="s">
        <v>1</v>
      </c>
      <c r="F395" s="69">
        <v>0</v>
      </c>
      <c r="G395" s="70">
        <v>0</v>
      </c>
      <c r="H395" s="71">
        <v>0</v>
      </c>
      <c r="I395" s="72">
        <v>1</v>
      </c>
      <c r="J395" s="72">
        <v>8</v>
      </c>
      <c r="K395" s="73">
        <v>65</v>
      </c>
      <c r="L395" s="74">
        <v>74</v>
      </c>
      <c r="M395" s="3"/>
    </row>
    <row r="396" spans="1:18" x14ac:dyDescent="0.2">
      <c r="A396" s="64" t="s">
        <v>33</v>
      </c>
      <c r="B396" s="65">
        <v>15898.5</v>
      </c>
      <c r="E396" s="33" t="s">
        <v>34</v>
      </c>
      <c r="F396" s="75">
        <v>239592.14</v>
      </c>
      <c r="G396" s="76">
        <v>502063.23200000008</v>
      </c>
      <c r="H396" s="76">
        <v>26317.29</v>
      </c>
      <c r="I396" s="76">
        <v>1590.602142857143</v>
      </c>
      <c r="J396" s="77">
        <v>153.08959280803811</v>
      </c>
      <c r="K396" s="78">
        <v>25.884048275348285</v>
      </c>
      <c r="L396" s="37"/>
      <c r="M396" s="54"/>
    </row>
    <row r="397" spans="1:18" x14ac:dyDescent="0.2">
      <c r="A397" s="23" t="s">
        <v>35</v>
      </c>
      <c r="B397" s="23" t="s">
        <v>36</v>
      </c>
      <c r="E397" s="9" t="s">
        <v>3</v>
      </c>
      <c r="F397" s="79">
        <v>0</v>
      </c>
      <c r="G397" s="80">
        <v>0</v>
      </c>
      <c r="H397" s="80">
        <v>0</v>
      </c>
      <c r="I397" s="80">
        <v>1590.602142857143</v>
      </c>
      <c r="J397" s="80">
        <v>1224.7167424643048</v>
      </c>
      <c r="K397" s="81">
        <v>1682.4631378976385</v>
      </c>
      <c r="L397" s="55" t="s">
        <v>37</v>
      </c>
      <c r="M397" s="45">
        <v>4497.7820232190861</v>
      </c>
      <c r="P397" s="27" t="str">
        <f>IF(A394="","",+A394)</f>
        <v>J55</v>
      </c>
      <c r="Q397" s="27">
        <f>+M397</f>
        <v>4497.7820232190861</v>
      </c>
      <c r="R397" s="26">
        <f>+M398</f>
        <v>0.28290606178061367</v>
      </c>
    </row>
    <row r="398" spans="1:18" ht="23.25" x14ac:dyDescent="0.2">
      <c r="A398" s="82">
        <v>1</v>
      </c>
      <c r="B398" s="82">
        <v>1</v>
      </c>
      <c r="E398" s="9" t="s">
        <v>4</v>
      </c>
      <c r="F398" s="83">
        <v>0</v>
      </c>
      <c r="G398" s="84">
        <v>0</v>
      </c>
      <c r="H398" s="84">
        <v>0</v>
      </c>
      <c r="I398" s="84">
        <v>0.10004730904532774</v>
      </c>
      <c r="J398" s="84">
        <v>7.7033477527081479E-2</v>
      </c>
      <c r="K398" s="85">
        <v>0.10582527520820445</v>
      </c>
      <c r="L398" s="55" t="s">
        <v>38</v>
      </c>
      <c r="M398" s="56">
        <v>0.28290606178061367</v>
      </c>
    </row>
    <row r="399" spans="1:18" ht="18.75" customHeight="1" x14ac:dyDescent="0.35">
      <c r="E399" s="9" t="s">
        <v>39</v>
      </c>
      <c r="F399" s="87">
        <v>0</v>
      </c>
      <c r="G399" s="57"/>
      <c r="L399" s="55" t="s">
        <v>40</v>
      </c>
      <c r="M399" s="86">
        <v>-11400.717976780914</v>
      </c>
    </row>
    <row r="400" spans="1:18" ht="26.25" x14ac:dyDescent="0.4">
      <c r="A400" s="52" t="s">
        <v>28</v>
      </c>
      <c r="B400" s="52"/>
      <c r="D400" s="66" t="s">
        <v>29</v>
      </c>
      <c r="E400" s="53"/>
      <c r="F400" s="53"/>
      <c r="G400" s="53"/>
      <c r="H400" s="53"/>
      <c r="I400" s="53"/>
      <c r="J400" s="53"/>
      <c r="K400" s="53"/>
      <c r="L400" s="53"/>
      <c r="M400" s="53"/>
    </row>
    <row r="401" spans="1:18" ht="30" x14ac:dyDescent="0.2">
      <c r="A401" s="59" t="s">
        <v>98</v>
      </c>
      <c r="B401" s="60" t="s">
        <v>20</v>
      </c>
      <c r="D401" s="61" t="s">
        <v>15</v>
      </c>
      <c r="E401" s="6" t="s">
        <v>0</v>
      </c>
      <c r="F401" s="67">
        <v>15</v>
      </c>
      <c r="G401" s="67">
        <v>14</v>
      </c>
      <c r="H401" s="67">
        <v>13</v>
      </c>
      <c r="I401" s="67">
        <v>12</v>
      </c>
      <c r="J401" s="67">
        <v>11</v>
      </c>
      <c r="K401" s="67">
        <v>10</v>
      </c>
      <c r="L401" s="41" t="s">
        <v>21</v>
      </c>
      <c r="M401" s="3"/>
    </row>
    <row r="402" spans="1:18" ht="26.25" x14ac:dyDescent="0.2">
      <c r="A402" s="62" t="s">
        <v>32</v>
      </c>
      <c r="B402" s="68">
        <v>22868</v>
      </c>
      <c r="D402" s="63">
        <v>12</v>
      </c>
      <c r="E402" s="9" t="s">
        <v>1</v>
      </c>
      <c r="F402" s="69">
        <v>0</v>
      </c>
      <c r="G402" s="70">
        <v>0</v>
      </c>
      <c r="H402" s="71">
        <v>0</v>
      </c>
      <c r="I402" s="72">
        <v>2</v>
      </c>
      <c r="J402" s="72">
        <v>39</v>
      </c>
      <c r="K402" s="73">
        <v>230</v>
      </c>
      <c r="L402" s="74">
        <v>271</v>
      </c>
      <c r="M402" s="3"/>
    </row>
    <row r="403" spans="1:18" x14ac:dyDescent="0.2">
      <c r="A403" s="64" t="s">
        <v>33</v>
      </c>
      <c r="B403" s="65">
        <v>17151</v>
      </c>
      <c r="E403" s="33" t="s">
        <v>34</v>
      </c>
      <c r="F403" s="75">
        <v>59813.630000000005</v>
      </c>
      <c r="G403" s="76">
        <v>118535.74399999999</v>
      </c>
      <c r="H403" s="76">
        <v>12953.41</v>
      </c>
      <c r="I403" s="76">
        <v>1061.7581967213114</v>
      </c>
      <c r="J403" s="77">
        <v>113.42500875656742</v>
      </c>
      <c r="K403" s="78">
        <v>21.665611931976578</v>
      </c>
      <c r="L403" s="37"/>
      <c r="M403" s="54"/>
    </row>
    <row r="404" spans="1:18" x14ac:dyDescent="0.2">
      <c r="A404" s="23" t="s">
        <v>35</v>
      </c>
      <c r="B404" s="23" t="s">
        <v>36</v>
      </c>
      <c r="E404" s="9" t="s">
        <v>3</v>
      </c>
      <c r="F404" s="79">
        <v>0</v>
      </c>
      <c r="G404" s="80">
        <v>0</v>
      </c>
      <c r="H404" s="80">
        <v>0</v>
      </c>
      <c r="I404" s="80">
        <v>2123.5163934426228</v>
      </c>
      <c r="J404" s="80">
        <v>4423.5753415061299</v>
      </c>
      <c r="K404" s="81">
        <v>4983.090744354613</v>
      </c>
      <c r="L404" s="55" t="s">
        <v>37</v>
      </c>
      <c r="M404" s="45">
        <v>11530.182479303367</v>
      </c>
      <c r="P404" s="27" t="str">
        <f>IF(A401="","",+A401)</f>
        <v>J56</v>
      </c>
      <c r="Q404" s="27">
        <f>+M404</f>
        <v>11530.182479303367</v>
      </c>
      <c r="R404" s="26">
        <f>+M405</f>
        <v>0.67227464750179966</v>
      </c>
    </row>
    <row r="405" spans="1:18" ht="23.25" x14ac:dyDescent="0.2">
      <c r="A405" s="82" t="s">
        <v>43</v>
      </c>
      <c r="B405" s="82">
        <v>0</v>
      </c>
      <c r="E405" s="9" t="s">
        <v>4</v>
      </c>
      <c r="F405" s="83">
        <v>0</v>
      </c>
      <c r="G405" s="84">
        <v>0</v>
      </c>
      <c r="H405" s="84">
        <v>0</v>
      </c>
      <c r="I405" s="84">
        <v>0.12381297845272128</v>
      </c>
      <c r="J405" s="84">
        <v>0.25791938321416419</v>
      </c>
      <c r="K405" s="85">
        <v>0.29054228583491415</v>
      </c>
      <c r="L405" s="55" t="s">
        <v>38</v>
      </c>
      <c r="M405" s="56">
        <v>0.67227464750179966</v>
      </c>
    </row>
    <row r="406" spans="1:18" ht="18" customHeight="1" x14ac:dyDescent="0.35">
      <c r="E406" s="9" t="s">
        <v>39</v>
      </c>
      <c r="F406" s="87">
        <v>0</v>
      </c>
      <c r="G406" s="57"/>
      <c r="L406" s="55" t="s">
        <v>40</v>
      </c>
      <c r="M406" s="86">
        <v>-5620.8175206966334</v>
      </c>
    </row>
    <row r="407" spans="1:18" ht="27.75" x14ac:dyDescent="0.4">
      <c r="A407" s="115" t="s">
        <v>28</v>
      </c>
      <c r="B407" s="116"/>
      <c r="D407" s="115" t="s">
        <v>29</v>
      </c>
      <c r="E407" s="53"/>
      <c r="F407" s="53"/>
      <c r="G407" s="53"/>
      <c r="H407" s="53"/>
      <c r="I407" s="53"/>
      <c r="J407" s="53"/>
      <c r="K407" s="53"/>
      <c r="L407" s="53"/>
      <c r="M407" s="53"/>
    </row>
    <row r="408" spans="1:18" ht="30" x14ac:dyDescent="0.2">
      <c r="A408" s="122" t="s">
        <v>99</v>
      </c>
      <c r="B408" s="123" t="s">
        <v>20</v>
      </c>
      <c r="D408" s="61" t="s">
        <v>15</v>
      </c>
      <c r="E408" s="6" t="s">
        <v>0</v>
      </c>
      <c r="F408" s="67">
        <v>15</v>
      </c>
      <c r="G408" s="67">
        <v>14</v>
      </c>
      <c r="H408" s="67">
        <v>13</v>
      </c>
      <c r="I408" s="67">
        <v>12</v>
      </c>
      <c r="J408" s="67">
        <v>11</v>
      </c>
      <c r="K408" s="67">
        <v>10</v>
      </c>
      <c r="L408" s="41" t="s">
        <v>21</v>
      </c>
      <c r="M408" s="3"/>
    </row>
    <row r="409" spans="1:18" ht="30" x14ac:dyDescent="0.2">
      <c r="A409" s="118" t="s">
        <v>32</v>
      </c>
      <c r="B409" s="112">
        <v>20433</v>
      </c>
      <c r="D409" s="119">
        <v>11</v>
      </c>
      <c r="E409" s="9" t="s">
        <v>1</v>
      </c>
      <c r="F409" s="120">
        <v>0</v>
      </c>
      <c r="G409" s="120">
        <v>0</v>
      </c>
      <c r="H409" s="73">
        <v>0</v>
      </c>
      <c r="I409" s="73">
        <v>0</v>
      </c>
      <c r="J409" s="73">
        <v>8</v>
      </c>
      <c r="K409" s="73">
        <v>155</v>
      </c>
      <c r="L409" s="74">
        <v>163</v>
      </c>
      <c r="M409" s="3"/>
    </row>
    <row r="410" spans="1:18" x14ac:dyDescent="0.2">
      <c r="A410" s="64" t="s">
        <v>33</v>
      </c>
      <c r="B410" s="65">
        <v>15324.75</v>
      </c>
      <c r="E410" s="33" t="s">
        <v>34</v>
      </c>
      <c r="F410" s="75">
        <v>86593.804999999993</v>
      </c>
      <c r="G410" s="76">
        <v>8732.65</v>
      </c>
      <c r="H410" s="76">
        <v>161.32</v>
      </c>
      <c r="I410" s="76">
        <v>16.559999999999999</v>
      </c>
      <c r="J410" s="77">
        <v>3.159186039023762</v>
      </c>
      <c r="K410" s="78">
        <v>0</v>
      </c>
      <c r="L410" s="37"/>
      <c r="M410" s="54"/>
    </row>
    <row r="411" spans="1:18" x14ac:dyDescent="0.2">
      <c r="A411" s="23" t="s">
        <v>35</v>
      </c>
      <c r="B411" s="23" t="s">
        <v>36</v>
      </c>
      <c r="E411" s="9" t="s">
        <v>3</v>
      </c>
      <c r="F411" s="79">
        <v>0</v>
      </c>
      <c r="G411" s="80">
        <v>0</v>
      </c>
      <c r="H411" s="80">
        <v>0</v>
      </c>
      <c r="I411" s="80">
        <v>0</v>
      </c>
      <c r="J411" s="80">
        <v>25.273488312190096</v>
      </c>
      <c r="K411" s="81">
        <v>0</v>
      </c>
      <c r="L411" s="55" t="s">
        <v>37</v>
      </c>
      <c r="M411" s="45">
        <v>25.273488312190096</v>
      </c>
      <c r="P411" s="27" t="str">
        <f>IF(A408="","",+A408)</f>
        <v>J57</v>
      </c>
      <c r="Q411" s="27">
        <f>+M411</f>
        <v>25.273488312190096</v>
      </c>
      <c r="R411" s="26">
        <f>+M412</f>
        <v>1.6491941670950649E-3</v>
      </c>
    </row>
    <row r="412" spans="1:18" ht="23.25" x14ac:dyDescent="0.2">
      <c r="A412" s="110">
        <v>1</v>
      </c>
      <c r="B412" s="110">
        <v>1</v>
      </c>
      <c r="E412" s="109" t="s">
        <v>4</v>
      </c>
      <c r="F412" s="83">
        <v>0</v>
      </c>
      <c r="G412" s="84">
        <v>0</v>
      </c>
      <c r="H412" s="84">
        <v>0</v>
      </c>
      <c r="I412" s="84">
        <v>0</v>
      </c>
      <c r="J412" s="84">
        <v>1.6491941670950649E-3</v>
      </c>
      <c r="K412" s="85">
        <v>0</v>
      </c>
      <c r="L412" s="55" t="s">
        <v>38</v>
      </c>
      <c r="M412" s="150">
        <v>1.6491941670950649E-3</v>
      </c>
    </row>
    <row r="413" spans="1:18" ht="18" customHeight="1" x14ac:dyDescent="0.2">
      <c r="B413" s="25"/>
      <c r="E413" s="9" t="s">
        <v>39</v>
      </c>
      <c r="F413" s="87">
        <v>0</v>
      </c>
      <c r="L413" s="55" t="s">
        <v>40</v>
      </c>
      <c r="M413" s="88">
        <v>-15299.47651168781</v>
      </c>
    </row>
    <row r="414" spans="1:18" ht="26.25" x14ac:dyDescent="0.4">
      <c r="A414" s="52" t="s">
        <v>28</v>
      </c>
      <c r="B414" s="52"/>
      <c r="D414" s="66" t="s">
        <v>29</v>
      </c>
      <c r="E414" s="53"/>
      <c r="F414" s="53"/>
      <c r="G414" s="53"/>
      <c r="H414" s="53"/>
      <c r="I414" s="53"/>
      <c r="J414" s="53"/>
      <c r="K414" s="53"/>
      <c r="L414" s="53"/>
      <c r="M414" s="53"/>
    </row>
    <row r="415" spans="1:18" ht="30" x14ac:dyDescent="0.2">
      <c r="A415" s="59" t="s">
        <v>100</v>
      </c>
      <c r="B415" s="60" t="s">
        <v>20</v>
      </c>
      <c r="D415" s="61" t="s">
        <v>15</v>
      </c>
      <c r="E415" s="6" t="s">
        <v>0</v>
      </c>
      <c r="F415" s="67">
        <v>15</v>
      </c>
      <c r="G415" s="67">
        <v>14</v>
      </c>
      <c r="H415" s="67">
        <v>13</v>
      </c>
      <c r="I415" s="67">
        <v>12</v>
      </c>
      <c r="J415" s="67">
        <v>11</v>
      </c>
      <c r="K415" s="67">
        <v>10</v>
      </c>
      <c r="L415" s="41" t="s">
        <v>21</v>
      </c>
      <c r="M415" s="3"/>
    </row>
    <row r="416" spans="1:18" ht="26.25" x14ac:dyDescent="0.2">
      <c r="A416" s="62" t="s">
        <v>32</v>
      </c>
      <c r="B416" s="68">
        <v>22242</v>
      </c>
      <c r="D416" s="63">
        <v>13</v>
      </c>
      <c r="E416" s="9" t="s">
        <v>1</v>
      </c>
      <c r="F416" s="69">
        <v>0</v>
      </c>
      <c r="G416" s="70">
        <v>0</v>
      </c>
      <c r="H416" s="71">
        <v>10</v>
      </c>
      <c r="I416" s="72">
        <v>61</v>
      </c>
      <c r="J416" s="72">
        <v>290</v>
      </c>
      <c r="K416" s="73">
        <v>978</v>
      </c>
      <c r="L416" s="74">
        <v>1339</v>
      </c>
      <c r="M416" s="3"/>
    </row>
    <row r="417" spans="1:18" x14ac:dyDescent="0.2">
      <c r="A417" s="64" t="s">
        <v>33</v>
      </c>
      <c r="B417" s="65">
        <v>16681.5</v>
      </c>
      <c r="E417" s="33" t="s">
        <v>34</v>
      </c>
      <c r="F417" s="75">
        <v>84171.140000000014</v>
      </c>
      <c r="G417" s="76">
        <v>89249.216000000015</v>
      </c>
      <c r="H417" s="76">
        <v>2573.3481081081081</v>
      </c>
      <c r="I417" s="76">
        <v>182.40409961685825</v>
      </c>
      <c r="J417" s="77">
        <v>22.043726851851851</v>
      </c>
      <c r="K417" s="78">
        <v>5.0334994716449453</v>
      </c>
      <c r="L417" s="37"/>
      <c r="M417" s="54"/>
    </row>
    <row r="418" spans="1:18" x14ac:dyDescent="0.2">
      <c r="A418" s="23" t="s">
        <v>35</v>
      </c>
      <c r="B418" s="23" t="s">
        <v>36</v>
      </c>
      <c r="E418" s="9" t="s">
        <v>3</v>
      </c>
      <c r="F418" s="79">
        <v>0</v>
      </c>
      <c r="G418" s="80">
        <v>0</v>
      </c>
      <c r="H418" s="80">
        <v>25733.481081081081</v>
      </c>
      <c r="I418" s="80">
        <v>11126.650076628353</v>
      </c>
      <c r="J418" s="80">
        <v>6392.6807870370367</v>
      </c>
      <c r="K418" s="81">
        <v>4922.7624832687561</v>
      </c>
      <c r="L418" s="55" t="s">
        <v>37</v>
      </c>
      <c r="M418" s="45">
        <v>48175.574428015228</v>
      </c>
      <c r="P418" s="27" t="str">
        <f>IF(A415="","",+A415)</f>
        <v>J58</v>
      </c>
      <c r="Q418" s="27">
        <f>+M418</f>
        <v>48175.574428015228</v>
      </c>
      <c r="R418" s="26">
        <f>+M419</f>
        <v>2.8879641775628828</v>
      </c>
    </row>
    <row r="419" spans="1:18" ht="23.25" x14ac:dyDescent="0.2">
      <c r="A419" s="82">
        <v>1</v>
      </c>
      <c r="B419" s="82">
        <v>1</v>
      </c>
      <c r="E419" s="9" t="s">
        <v>4</v>
      </c>
      <c r="F419" s="83">
        <v>0</v>
      </c>
      <c r="G419" s="84">
        <v>0</v>
      </c>
      <c r="H419" s="84">
        <v>1.5426359188970464</v>
      </c>
      <c r="I419" s="84">
        <v>0.66700536981856273</v>
      </c>
      <c r="J419" s="84">
        <v>0.38321978161658343</v>
      </c>
      <c r="K419" s="85">
        <v>0.29510310723069005</v>
      </c>
      <c r="L419" s="55" t="s">
        <v>38</v>
      </c>
      <c r="M419" s="56">
        <v>2.8879641775628828</v>
      </c>
    </row>
    <row r="420" spans="1:18" ht="18.75" customHeight="1" x14ac:dyDescent="0.35">
      <c r="E420" s="9" t="s">
        <v>39</v>
      </c>
      <c r="F420" s="87">
        <v>0</v>
      </c>
      <c r="G420" s="57"/>
      <c r="L420" s="55" t="s">
        <v>40</v>
      </c>
      <c r="M420" s="86">
        <v>31494.074428015228</v>
      </c>
    </row>
    <row r="421" spans="1:18" ht="26.25" x14ac:dyDescent="0.4">
      <c r="A421" s="52" t="s">
        <v>28</v>
      </c>
      <c r="B421" s="52"/>
      <c r="D421" s="66" t="s">
        <v>29</v>
      </c>
      <c r="E421" s="53"/>
      <c r="F421" s="53"/>
      <c r="G421" s="53"/>
      <c r="H421" s="53"/>
      <c r="I421" s="53"/>
      <c r="J421" s="53"/>
      <c r="K421" s="53"/>
      <c r="L421" s="53"/>
      <c r="M421" s="53"/>
    </row>
    <row r="422" spans="1:18" ht="30" x14ac:dyDescent="0.2">
      <c r="A422" s="59" t="s">
        <v>101</v>
      </c>
      <c r="B422" s="60" t="s">
        <v>20</v>
      </c>
      <c r="D422" s="61" t="s">
        <v>15</v>
      </c>
      <c r="E422" s="6" t="s">
        <v>0</v>
      </c>
      <c r="F422" s="67">
        <v>15</v>
      </c>
      <c r="G422" s="67">
        <v>14</v>
      </c>
      <c r="H422" s="67">
        <v>13</v>
      </c>
      <c r="I422" s="67">
        <v>12</v>
      </c>
      <c r="J422" s="67">
        <v>11</v>
      </c>
      <c r="K422" s="67">
        <v>10</v>
      </c>
      <c r="L422" s="41" t="s">
        <v>21</v>
      </c>
      <c r="M422" s="3"/>
    </row>
    <row r="423" spans="1:18" ht="26.25" x14ac:dyDescent="0.2">
      <c r="A423" s="62" t="s">
        <v>32</v>
      </c>
      <c r="B423" s="68">
        <v>27676</v>
      </c>
      <c r="D423" s="63">
        <v>12</v>
      </c>
      <c r="E423" s="9" t="s">
        <v>1</v>
      </c>
      <c r="F423" s="69">
        <v>0</v>
      </c>
      <c r="G423" s="70">
        <v>0</v>
      </c>
      <c r="H423" s="71">
        <v>0</v>
      </c>
      <c r="I423" s="72">
        <v>5</v>
      </c>
      <c r="J423" s="72">
        <v>66</v>
      </c>
      <c r="K423" s="73">
        <v>429</v>
      </c>
      <c r="L423" s="74">
        <v>500</v>
      </c>
      <c r="M423" s="3"/>
    </row>
    <row r="424" spans="1:18" x14ac:dyDescent="0.2">
      <c r="A424" s="64" t="s">
        <v>33</v>
      </c>
      <c r="B424" s="65">
        <v>20757</v>
      </c>
      <c r="E424" s="33" t="s">
        <v>34</v>
      </c>
      <c r="F424" s="75">
        <v>3504676.1520000007</v>
      </c>
      <c r="G424" s="76">
        <v>67641.368000000002</v>
      </c>
      <c r="H424" s="76">
        <v>1464.81</v>
      </c>
      <c r="I424" s="76">
        <v>111.24647567075944</v>
      </c>
      <c r="J424" s="77">
        <v>14.69151748167728</v>
      </c>
      <c r="K424" s="78">
        <v>3.6603355629460785</v>
      </c>
      <c r="L424" s="37"/>
      <c r="M424" s="54"/>
    </row>
    <row r="425" spans="1:18" x14ac:dyDescent="0.2">
      <c r="A425" s="23" t="s">
        <v>35</v>
      </c>
      <c r="B425" s="23" t="s">
        <v>36</v>
      </c>
      <c r="E425" s="9" t="s">
        <v>3</v>
      </c>
      <c r="F425" s="79">
        <v>0</v>
      </c>
      <c r="G425" s="80">
        <v>0</v>
      </c>
      <c r="H425" s="80">
        <v>0</v>
      </c>
      <c r="I425" s="80">
        <v>556.23237835379723</v>
      </c>
      <c r="J425" s="80">
        <v>969.64015379070054</v>
      </c>
      <c r="K425" s="81">
        <v>1570.2839565038678</v>
      </c>
      <c r="L425" s="55" t="s">
        <v>37</v>
      </c>
      <c r="M425" s="45">
        <v>3096.1564886483657</v>
      </c>
    </row>
    <row r="426" spans="1:18" ht="23.25" x14ac:dyDescent="0.2">
      <c r="A426" s="82">
        <v>1</v>
      </c>
      <c r="B426" s="82">
        <v>1</v>
      </c>
      <c r="E426" s="9" t="s">
        <v>4</v>
      </c>
      <c r="F426" s="83">
        <v>0</v>
      </c>
      <c r="G426" s="84">
        <v>0</v>
      </c>
      <c r="H426" s="84">
        <v>0</v>
      </c>
      <c r="I426" s="84">
        <v>2.6797339613325491E-2</v>
      </c>
      <c r="J426" s="84">
        <v>4.6713887064156696E-2</v>
      </c>
      <c r="K426" s="85">
        <v>7.5650814496500837E-2</v>
      </c>
      <c r="L426" s="55" t="s">
        <v>38</v>
      </c>
      <c r="M426" s="56">
        <v>0.14916204117398302</v>
      </c>
    </row>
    <row r="427" spans="1:18" ht="18" customHeight="1" x14ac:dyDescent="0.35">
      <c r="E427" s="9" t="s">
        <v>39</v>
      </c>
      <c r="F427" s="87">
        <v>0</v>
      </c>
      <c r="G427" s="57"/>
      <c r="L427" s="55" t="s">
        <v>40</v>
      </c>
      <c r="M427" s="86">
        <v>-17660.843511351635</v>
      </c>
    </row>
    <row r="428" spans="1:18" ht="26.25" x14ac:dyDescent="0.4">
      <c r="A428" s="52" t="s">
        <v>28</v>
      </c>
      <c r="B428" s="52"/>
      <c r="D428" s="66" t="s">
        <v>29</v>
      </c>
      <c r="E428" s="53"/>
      <c r="F428" s="53"/>
      <c r="G428" s="53"/>
      <c r="H428" s="53"/>
      <c r="I428" s="53"/>
      <c r="J428" s="53"/>
      <c r="K428" s="53"/>
      <c r="L428" s="53"/>
      <c r="M428" s="53"/>
    </row>
    <row r="429" spans="1:18" ht="30" x14ac:dyDescent="0.2">
      <c r="A429" s="59" t="s">
        <v>102</v>
      </c>
      <c r="B429" s="60" t="s">
        <v>20</v>
      </c>
      <c r="D429" s="61" t="s">
        <v>15</v>
      </c>
      <c r="E429" s="6" t="s">
        <v>0</v>
      </c>
      <c r="F429" s="67">
        <v>15</v>
      </c>
      <c r="G429" s="67">
        <v>14</v>
      </c>
      <c r="H429" s="67">
        <v>13</v>
      </c>
      <c r="I429" s="67">
        <v>12</v>
      </c>
      <c r="J429" s="67">
        <v>11</v>
      </c>
      <c r="K429" s="67">
        <v>10</v>
      </c>
      <c r="L429" s="41" t="s">
        <v>21</v>
      </c>
      <c r="M429" s="3"/>
    </row>
    <row r="430" spans="1:18" ht="26.25" x14ac:dyDescent="0.2">
      <c r="A430" s="62" t="s">
        <v>32</v>
      </c>
      <c r="B430" s="68">
        <v>26259</v>
      </c>
      <c r="D430" s="63">
        <v>10</v>
      </c>
      <c r="E430" s="9" t="s">
        <v>1</v>
      </c>
      <c r="F430" s="69">
        <v>0</v>
      </c>
      <c r="G430" s="70">
        <v>0</v>
      </c>
      <c r="H430" s="71">
        <v>0</v>
      </c>
      <c r="I430" s="72">
        <v>0</v>
      </c>
      <c r="J430" s="72">
        <v>0</v>
      </c>
      <c r="K430" s="73">
        <v>13</v>
      </c>
      <c r="L430" s="74">
        <v>13</v>
      </c>
      <c r="M430" s="3"/>
    </row>
    <row r="431" spans="1:18" x14ac:dyDescent="0.2">
      <c r="A431" s="64" t="s">
        <v>33</v>
      </c>
      <c r="B431" s="65">
        <v>19694.25</v>
      </c>
      <c r="E431" s="33" t="s">
        <v>34</v>
      </c>
      <c r="F431" s="75">
        <v>225676.61000000002</v>
      </c>
      <c r="G431" s="76">
        <v>43721.288</v>
      </c>
      <c r="H431" s="76">
        <v>530.4</v>
      </c>
      <c r="I431" s="76">
        <v>47.34</v>
      </c>
      <c r="J431" s="77">
        <v>7.44</v>
      </c>
      <c r="K431" s="78">
        <v>2.1098229145819478</v>
      </c>
      <c r="L431" s="37"/>
      <c r="M431" s="54"/>
    </row>
    <row r="432" spans="1:18" x14ac:dyDescent="0.2">
      <c r="A432" s="23" t="s">
        <v>35</v>
      </c>
      <c r="B432" s="23" t="s">
        <v>36</v>
      </c>
      <c r="E432" s="9" t="s">
        <v>3</v>
      </c>
      <c r="F432" s="79">
        <v>0</v>
      </c>
      <c r="G432" s="80">
        <v>0</v>
      </c>
      <c r="H432" s="80">
        <v>0</v>
      </c>
      <c r="I432" s="80">
        <v>0</v>
      </c>
      <c r="J432" s="80">
        <v>0</v>
      </c>
      <c r="K432" s="81">
        <v>27.427697889565323</v>
      </c>
      <c r="L432" s="55" t="s">
        <v>37</v>
      </c>
      <c r="M432" s="45">
        <v>27.427697889565323</v>
      </c>
    </row>
    <row r="433" spans="1:13" ht="23.25" x14ac:dyDescent="0.2">
      <c r="A433" s="82">
        <v>1</v>
      </c>
      <c r="B433" s="82">
        <v>1</v>
      </c>
      <c r="E433" s="9" t="s">
        <v>4</v>
      </c>
      <c r="F433" s="83">
        <v>0</v>
      </c>
      <c r="G433" s="84">
        <v>0</v>
      </c>
      <c r="H433" s="84">
        <v>0</v>
      </c>
      <c r="I433" s="84">
        <v>0</v>
      </c>
      <c r="J433" s="84">
        <v>0</v>
      </c>
      <c r="K433" s="85">
        <v>1.3926754199609186E-3</v>
      </c>
      <c r="L433" s="55" t="s">
        <v>38</v>
      </c>
      <c r="M433" s="150">
        <v>1.3926754199609186E-3</v>
      </c>
    </row>
    <row r="434" spans="1:13" ht="18.75" customHeight="1" x14ac:dyDescent="0.35">
      <c r="E434" s="9" t="s">
        <v>39</v>
      </c>
      <c r="F434" s="87">
        <v>0</v>
      </c>
      <c r="G434" s="57"/>
      <c r="L434" s="55" t="s">
        <v>40</v>
      </c>
      <c r="M434" s="86">
        <v>-19666.822302110435</v>
      </c>
    </row>
    <row r="435" spans="1:13" ht="26.25" x14ac:dyDescent="0.4">
      <c r="A435" s="52" t="s">
        <v>28</v>
      </c>
      <c r="B435" s="52"/>
      <c r="D435" s="101" t="s">
        <v>29</v>
      </c>
      <c r="E435" s="53"/>
      <c r="F435" s="53"/>
      <c r="G435" s="53"/>
      <c r="H435" s="53"/>
      <c r="I435" s="53"/>
      <c r="J435" s="53"/>
      <c r="K435" s="53"/>
      <c r="L435" s="53"/>
      <c r="M435" s="53"/>
    </row>
    <row r="436" spans="1:13" ht="30" x14ac:dyDescent="0.2">
      <c r="A436" s="59" t="s">
        <v>103</v>
      </c>
      <c r="B436" s="60" t="s">
        <v>20</v>
      </c>
      <c r="D436" s="61" t="s">
        <v>15</v>
      </c>
      <c r="E436" s="6" t="s">
        <v>0</v>
      </c>
      <c r="F436" s="67">
        <v>15</v>
      </c>
      <c r="G436" s="67">
        <v>14</v>
      </c>
      <c r="H436" s="67">
        <v>13</v>
      </c>
      <c r="I436" s="67">
        <v>12</v>
      </c>
      <c r="J436" s="67">
        <v>11</v>
      </c>
      <c r="K436" s="67">
        <v>10</v>
      </c>
      <c r="L436" s="41" t="s">
        <v>21</v>
      </c>
      <c r="M436" s="3"/>
    </row>
    <row r="437" spans="1:13" ht="26.25" x14ac:dyDescent="0.2">
      <c r="A437" s="62" t="s">
        <v>32</v>
      </c>
      <c r="B437" s="68">
        <v>26606</v>
      </c>
      <c r="D437" s="63">
        <v>11</v>
      </c>
      <c r="E437" s="9" t="s">
        <v>1</v>
      </c>
      <c r="F437" s="102">
        <v>0</v>
      </c>
      <c r="G437" s="102">
        <v>0</v>
      </c>
      <c r="H437" s="102">
        <v>0</v>
      </c>
      <c r="I437" s="102">
        <v>0</v>
      </c>
      <c r="J437" s="102">
        <v>5</v>
      </c>
      <c r="K437" s="103">
        <v>52</v>
      </c>
      <c r="L437" s="74">
        <v>57</v>
      </c>
      <c r="M437" s="3"/>
    </row>
    <row r="438" spans="1:13" x14ac:dyDescent="0.2">
      <c r="A438" s="64" t="s">
        <v>33</v>
      </c>
      <c r="B438" s="65">
        <v>19954.5</v>
      </c>
      <c r="E438" s="104" t="s">
        <v>34</v>
      </c>
      <c r="F438" s="105">
        <v>228977.22500000001</v>
      </c>
      <c r="G438" s="106">
        <v>479418.08</v>
      </c>
      <c r="H438" s="107">
        <v>21247.81</v>
      </c>
      <c r="I438" s="107">
        <v>1244.2400000000002</v>
      </c>
      <c r="J438" s="107">
        <v>107.72950858034322</v>
      </c>
      <c r="K438" s="108">
        <v>19.072754215342119</v>
      </c>
      <c r="L438" s="37"/>
      <c r="M438" s="54"/>
    </row>
    <row r="439" spans="1:13" x14ac:dyDescent="0.2">
      <c r="A439" s="23" t="s">
        <v>35</v>
      </c>
      <c r="B439" s="23" t="s">
        <v>36</v>
      </c>
      <c r="E439" s="109" t="s">
        <v>3</v>
      </c>
      <c r="F439" s="79">
        <v>0</v>
      </c>
      <c r="G439" s="80">
        <v>0</v>
      </c>
      <c r="H439" s="80">
        <v>0</v>
      </c>
      <c r="I439" s="80">
        <v>0</v>
      </c>
      <c r="J439" s="80">
        <v>538.64754290171606</v>
      </c>
      <c r="K439" s="81">
        <v>991.78321919779023</v>
      </c>
      <c r="L439" s="55" t="s">
        <v>37</v>
      </c>
      <c r="M439" s="45">
        <v>1530.4307620995064</v>
      </c>
    </row>
    <row r="440" spans="1:13" ht="23.25" x14ac:dyDescent="0.2">
      <c r="A440" s="110">
        <v>1</v>
      </c>
      <c r="B440" s="110">
        <v>1</v>
      </c>
      <c r="E440" s="109" t="s">
        <v>4</v>
      </c>
      <c r="F440" s="83">
        <v>0</v>
      </c>
      <c r="G440" s="84">
        <v>0</v>
      </c>
      <c r="H440" s="84">
        <v>0</v>
      </c>
      <c r="I440" s="84">
        <v>0</v>
      </c>
      <c r="J440" s="84">
        <v>2.6993788012814959E-2</v>
      </c>
      <c r="K440" s="85">
        <v>4.9702233541195733E-2</v>
      </c>
      <c r="L440" s="55" t="s">
        <v>38</v>
      </c>
      <c r="M440" s="56">
        <v>7.6696021554010702E-2</v>
      </c>
    </row>
    <row r="441" spans="1:13" ht="18" customHeight="1" x14ac:dyDescent="0.2">
      <c r="E441" s="9" t="s">
        <v>39</v>
      </c>
      <c r="F441" s="87">
        <v>0</v>
      </c>
      <c r="L441" s="55" t="s">
        <v>40</v>
      </c>
      <c r="M441" s="88">
        <v>-18424.069237900494</v>
      </c>
    </row>
    <row r="442" spans="1:13" ht="26.25" x14ac:dyDescent="0.4">
      <c r="A442" s="52" t="s">
        <v>28</v>
      </c>
      <c r="B442" s="52"/>
      <c r="D442" s="66" t="s">
        <v>29</v>
      </c>
      <c r="E442" s="53"/>
      <c r="F442" s="53"/>
      <c r="G442" s="53"/>
      <c r="H442" s="53"/>
      <c r="I442" s="53"/>
      <c r="J442" s="53"/>
      <c r="K442" s="53"/>
      <c r="L442" s="53"/>
      <c r="M442" s="53"/>
    </row>
    <row r="443" spans="1:13" ht="30" x14ac:dyDescent="0.2">
      <c r="A443" s="59" t="s">
        <v>104</v>
      </c>
      <c r="B443" s="60" t="s">
        <v>20</v>
      </c>
      <c r="D443" s="61" t="s">
        <v>15</v>
      </c>
      <c r="E443" s="6" t="s">
        <v>0</v>
      </c>
      <c r="F443" s="67">
        <v>15</v>
      </c>
      <c r="G443" s="67">
        <v>14</v>
      </c>
      <c r="H443" s="67">
        <v>13</v>
      </c>
      <c r="I443" s="67">
        <v>12</v>
      </c>
      <c r="J443" s="67">
        <v>11</v>
      </c>
      <c r="K443" s="67">
        <v>10</v>
      </c>
      <c r="L443" s="41" t="s">
        <v>21</v>
      </c>
      <c r="M443" s="3"/>
    </row>
    <row r="444" spans="1:13" ht="26.25" x14ac:dyDescent="0.2">
      <c r="A444" s="62" t="s">
        <v>32</v>
      </c>
      <c r="B444" s="68">
        <v>23658</v>
      </c>
      <c r="D444" s="63">
        <v>12</v>
      </c>
      <c r="E444" s="9" t="s">
        <v>1</v>
      </c>
      <c r="F444" s="69">
        <v>0</v>
      </c>
      <c r="G444" s="70">
        <v>0</v>
      </c>
      <c r="H444" s="71">
        <v>0</v>
      </c>
      <c r="I444" s="72">
        <v>4</v>
      </c>
      <c r="J444" s="72">
        <v>45</v>
      </c>
      <c r="K444" s="73">
        <v>198</v>
      </c>
      <c r="L444" s="74">
        <v>247</v>
      </c>
      <c r="M444" s="3"/>
    </row>
    <row r="445" spans="1:13" x14ac:dyDescent="0.2">
      <c r="A445" s="64" t="s">
        <v>33</v>
      </c>
      <c r="B445" s="65">
        <v>17743.5</v>
      </c>
      <c r="E445" s="33" t="s">
        <v>34</v>
      </c>
      <c r="F445" s="75">
        <v>74492.135000000009</v>
      </c>
      <c r="G445" s="76">
        <v>149849.88800000004</v>
      </c>
      <c r="H445" s="76">
        <v>27705.06</v>
      </c>
      <c r="I445" s="76">
        <v>1362.5429508196723</v>
      </c>
      <c r="J445" s="77">
        <v>111.11723262032086</v>
      </c>
      <c r="K445" s="78">
        <v>19.799999999999997</v>
      </c>
      <c r="L445" s="37"/>
      <c r="M445" s="54"/>
    </row>
    <row r="446" spans="1:13" x14ac:dyDescent="0.2">
      <c r="A446" s="23" t="s">
        <v>35</v>
      </c>
      <c r="B446" s="23" t="s">
        <v>36</v>
      </c>
      <c r="E446" s="9" t="s">
        <v>3</v>
      </c>
      <c r="F446" s="79">
        <v>0</v>
      </c>
      <c r="G446" s="80">
        <v>0</v>
      </c>
      <c r="H446" s="80">
        <v>0</v>
      </c>
      <c r="I446" s="80">
        <v>5450.1718032786894</v>
      </c>
      <c r="J446" s="80">
        <v>5000.2754679144391</v>
      </c>
      <c r="K446" s="81">
        <v>3920.3999999999996</v>
      </c>
      <c r="L446" s="55" t="s">
        <v>37</v>
      </c>
      <c r="M446" s="45">
        <v>14370.847271193128</v>
      </c>
    </row>
    <row r="447" spans="1:13" ht="23.25" x14ac:dyDescent="0.2">
      <c r="A447" s="82" t="s">
        <v>43</v>
      </c>
      <c r="B447" s="82">
        <v>0</v>
      </c>
      <c r="E447" s="9" t="s">
        <v>4</v>
      </c>
      <c r="F447" s="83">
        <v>0</v>
      </c>
      <c r="G447" s="84">
        <v>0</v>
      </c>
      <c r="H447" s="84">
        <v>0</v>
      </c>
      <c r="I447" s="84">
        <v>0.30716441532272037</v>
      </c>
      <c r="J447" s="84">
        <v>0.28180885777408288</v>
      </c>
      <c r="K447" s="85">
        <v>0.22094851635810295</v>
      </c>
      <c r="L447" s="55" t="s">
        <v>38</v>
      </c>
      <c r="M447" s="56">
        <v>0.80992178945490623</v>
      </c>
    </row>
    <row r="448" spans="1:13" ht="18.75" customHeight="1" x14ac:dyDescent="0.35">
      <c r="E448" s="9" t="s">
        <v>39</v>
      </c>
      <c r="F448" s="87">
        <v>0</v>
      </c>
      <c r="G448" s="57"/>
      <c r="L448" s="55" t="s">
        <v>40</v>
      </c>
      <c r="M448" s="86">
        <v>-3372.6527288068719</v>
      </c>
    </row>
    <row r="449" spans="1:17" ht="26.25" x14ac:dyDescent="0.4">
      <c r="A449" s="52" t="s">
        <v>28</v>
      </c>
      <c r="B449" s="52"/>
      <c r="D449" s="66" t="s">
        <v>29</v>
      </c>
      <c r="E449" s="53"/>
      <c r="F449" s="53"/>
      <c r="G449" s="53"/>
      <c r="H449" s="53"/>
      <c r="I449" s="53"/>
      <c r="J449" s="53"/>
      <c r="K449" s="53"/>
      <c r="L449" s="53"/>
      <c r="M449" s="53"/>
    </row>
    <row r="450" spans="1:17" ht="30" x14ac:dyDescent="0.2">
      <c r="A450" s="59" t="s">
        <v>105</v>
      </c>
      <c r="B450" s="60" t="s">
        <v>20</v>
      </c>
      <c r="D450" s="61" t="s">
        <v>15</v>
      </c>
      <c r="E450" s="6" t="s">
        <v>0</v>
      </c>
      <c r="F450" s="67">
        <v>15</v>
      </c>
      <c r="G450" s="67">
        <v>14</v>
      </c>
      <c r="H450" s="67">
        <v>13</v>
      </c>
      <c r="I450" s="67">
        <v>12</v>
      </c>
      <c r="J450" s="67">
        <v>11</v>
      </c>
      <c r="K450" s="67">
        <v>10</v>
      </c>
      <c r="L450" s="41" t="s">
        <v>21</v>
      </c>
      <c r="M450" s="3"/>
    </row>
    <row r="451" spans="1:17" ht="26.25" x14ac:dyDescent="0.2">
      <c r="A451" s="62" t="s">
        <v>32</v>
      </c>
      <c r="B451" s="68">
        <v>20390</v>
      </c>
      <c r="D451" s="63">
        <v>12</v>
      </c>
      <c r="E451" s="9" t="s">
        <v>1</v>
      </c>
      <c r="F451" s="69">
        <v>0</v>
      </c>
      <c r="G451" s="69">
        <v>0</v>
      </c>
      <c r="H451" s="71">
        <v>0</v>
      </c>
      <c r="I451" s="72">
        <v>2</v>
      </c>
      <c r="J451" s="72">
        <v>63</v>
      </c>
      <c r="K451" s="73">
        <v>382</v>
      </c>
      <c r="L451" s="74">
        <v>447</v>
      </c>
      <c r="M451" s="3"/>
    </row>
    <row r="452" spans="1:17" x14ac:dyDescent="0.2">
      <c r="A452" s="64" t="s">
        <v>33</v>
      </c>
      <c r="B452" s="65">
        <v>15292.5</v>
      </c>
      <c r="E452" s="33" t="s">
        <v>34</v>
      </c>
      <c r="F452" s="75">
        <v>179706.95</v>
      </c>
      <c r="G452" s="76">
        <v>191154.08000000002</v>
      </c>
      <c r="H452" s="76">
        <v>2649.8</v>
      </c>
      <c r="I452" s="76">
        <v>194.94523160762944</v>
      </c>
      <c r="J452" s="77">
        <v>24.758754181566502</v>
      </c>
      <c r="K452" s="78">
        <v>5.6719221967963387</v>
      </c>
      <c r="L452" s="37"/>
      <c r="M452" s="54"/>
    </row>
    <row r="453" spans="1:17" x14ac:dyDescent="0.2">
      <c r="A453" s="23" t="s">
        <v>35</v>
      </c>
      <c r="B453" s="23" t="s">
        <v>36</v>
      </c>
      <c r="E453" s="9" t="s">
        <v>3</v>
      </c>
      <c r="F453" s="79">
        <v>0</v>
      </c>
      <c r="G453" s="80">
        <v>0</v>
      </c>
      <c r="H453" s="80">
        <v>0</v>
      </c>
      <c r="I453" s="80">
        <v>389.89046321525888</v>
      </c>
      <c r="J453" s="80">
        <v>1559.8015134386897</v>
      </c>
      <c r="K453" s="81">
        <v>2166.6742791762013</v>
      </c>
      <c r="L453" s="55" t="s">
        <v>37</v>
      </c>
      <c r="M453" s="45">
        <v>4116.3662558301494</v>
      </c>
      <c r="P453" s="27"/>
      <c r="Q453" s="27"/>
    </row>
    <row r="454" spans="1:17" ht="23.25" x14ac:dyDescent="0.2">
      <c r="A454" s="82">
        <v>1</v>
      </c>
      <c r="B454" s="82">
        <v>1</v>
      </c>
      <c r="E454" s="9" t="s">
        <v>4</v>
      </c>
      <c r="F454" s="83">
        <v>0</v>
      </c>
      <c r="G454" s="84">
        <v>0</v>
      </c>
      <c r="H454" s="84">
        <v>0</v>
      </c>
      <c r="I454" s="84">
        <v>2.5495534622544311E-2</v>
      </c>
      <c r="J454" s="84">
        <v>0.10199781026246131</v>
      </c>
      <c r="K454" s="85">
        <v>0.141682150019696</v>
      </c>
      <c r="L454" s="55" t="s">
        <v>38</v>
      </c>
      <c r="M454" s="56">
        <v>0.26917549490470161</v>
      </c>
    </row>
    <row r="455" spans="1:17" ht="18" customHeight="1" x14ac:dyDescent="0.2">
      <c r="E455" s="9" t="s">
        <v>39</v>
      </c>
      <c r="F455" s="87">
        <v>0</v>
      </c>
      <c r="L455" s="55" t="s">
        <v>40</v>
      </c>
      <c r="M455" s="88">
        <v>-11176.133744169851</v>
      </c>
    </row>
    <row r="456" spans="1:17" ht="26.25" x14ac:dyDescent="0.4">
      <c r="A456" s="52" t="s">
        <v>28</v>
      </c>
      <c r="B456" s="52"/>
      <c r="D456" s="66" t="s">
        <v>29</v>
      </c>
      <c r="E456" s="53"/>
      <c r="F456" s="53"/>
      <c r="G456" s="53"/>
      <c r="H456" s="53"/>
      <c r="I456" s="53"/>
      <c r="J456" s="53"/>
      <c r="K456" s="53"/>
      <c r="L456" s="53"/>
      <c r="M456" s="53"/>
    </row>
    <row r="457" spans="1:17" ht="30" x14ac:dyDescent="0.2">
      <c r="A457" s="59" t="s">
        <v>106</v>
      </c>
      <c r="B457" s="60" t="s">
        <v>20</v>
      </c>
      <c r="D457" s="61" t="s">
        <v>15</v>
      </c>
      <c r="E457" s="6" t="s">
        <v>0</v>
      </c>
      <c r="F457" s="67">
        <v>15</v>
      </c>
      <c r="G457" s="67">
        <v>14</v>
      </c>
      <c r="H457" s="67">
        <v>13</v>
      </c>
      <c r="I457" s="67">
        <v>12</v>
      </c>
      <c r="J457" s="67">
        <v>11</v>
      </c>
      <c r="K457" s="67">
        <v>10</v>
      </c>
      <c r="L457" s="41" t="s">
        <v>21</v>
      </c>
      <c r="M457" s="3"/>
    </row>
    <row r="458" spans="1:17" ht="26.25" x14ac:dyDescent="0.2">
      <c r="A458" s="62" t="s">
        <v>32</v>
      </c>
      <c r="B458" s="68">
        <v>18754</v>
      </c>
      <c r="D458" s="63">
        <v>12</v>
      </c>
      <c r="E458" s="9" t="s">
        <v>1</v>
      </c>
      <c r="F458" s="69">
        <v>0</v>
      </c>
      <c r="G458" s="70">
        <v>0</v>
      </c>
      <c r="H458" s="71">
        <v>0</v>
      </c>
      <c r="I458" s="72">
        <v>4</v>
      </c>
      <c r="J458" s="72">
        <v>47</v>
      </c>
      <c r="K458" s="73">
        <v>165</v>
      </c>
      <c r="L458" s="74">
        <v>216</v>
      </c>
      <c r="M458" s="3"/>
    </row>
    <row r="459" spans="1:17" x14ac:dyDescent="0.2">
      <c r="A459" s="64" t="s">
        <v>33</v>
      </c>
      <c r="B459" s="65">
        <v>14065.5</v>
      </c>
      <c r="E459" s="33" t="s">
        <v>34</v>
      </c>
      <c r="F459" s="75">
        <v>246800.33</v>
      </c>
      <c r="G459" s="76">
        <v>517440.70400000003</v>
      </c>
      <c r="H459" s="76">
        <v>10293.120000000001</v>
      </c>
      <c r="I459" s="76">
        <v>702.35677647058822</v>
      </c>
      <c r="J459" s="77">
        <v>64.792185804210973</v>
      </c>
      <c r="K459" s="78">
        <v>11.666966292134832</v>
      </c>
      <c r="L459" s="37"/>
      <c r="M459" s="54"/>
    </row>
    <row r="460" spans="1:17" x14ac:dyDescent="0.2">
      <c r="A460" s="23" t="s">
        <v>35</v>
      </c>
      <c r="B460" s="23" t="s">
        <v>36</v>
      </c>
      <c r="E460" s="9" t="s">
        <v>3</v>
      </c>
      <c r="F460" s="79">
        <v>0</v>
      </c>
      <c r="G460" s="80">
        <v>0</v>
      </c>
      <c r="H460" s="80">
        <v>0</v>
      </c>
      <c r="I460" s="80">
        <v>2809.4271058823529</v>
      </c>
      <c r="J460" s="80">
        <v>3045.2327327979156</v>
      </c>
      <c r="K460" s="81">
        <v>1925.0494382022473</v>
      </c>
      <c r="L460" s="55" t="s">
        <v>37</v>
      </c>
      <c r="M460" s="45">
        <v>7779.709276882516</v>
      </c>
      <c r="P460" s="27"/>
      <c r="Q460" s="27"/>
    </row>
    <row r="461" spans="1:17" ht="23.25" x14ac:dyDescent="0.2">
      <c r="A461" s="82" t="s">
        <v>43</v>
      </c>
      <c r="B461" s="82">
        <v>0</v>
      </c>
      <c r="E461" s="9" t="s">
        <v>4</v>
      </c>
      <c r="F461" s="83">
        <v>0</v>
      </c>
      <c r="G461" s="84">
        <v>0</v>
      </c>
      <c r="H461" s="84">
        <v>0</v>
      </c>
      <c r="I461" s="84">
        <v>0.19973887212558053</v>
      </c>
      <c r="J461" s="84">
        <v>0.21650369576608833</v>
      </c>
      <c r="K461" s="85">
        <v>0.13686320701021984</v>
      </c>
      <c r="L461" s="55" t="s">
        <v>38</v>
      </c>
      <c r="M461" s="56">
        <v>0.55310577490188872</v>
      </c>
    </row>
    <row r="462" spans="1:17" ht="18" customHeight="1" x14ac:dyDescent="0.35">
      <c r="E462" s="9" t="s">
        <v>39</v>
      </c>
      <c r="F462" s="87">
        <v>0</v>
      </c>
      <c r="G462" s="57"/>
      <c r="L462" s="55" t="s">
        <v>40</v>
      </c>
      <c r="M462" s="86">
        <v>-6285.790723117484</v>
      </c>
    </row>
    <row r="463" spans="1:17" ht="26.25" x14ac:dyDescent="0.4">
      <c r="A463" s="52" t="s">
        <v>28</v>
      </c>
      <c r="B463" s="52"/>
      <c r="D463" s="66" t="s">
        <v>29</v>
      </c>
      <c r="E463" s="53"/>
      <c r="F463" s="53"/>
      <c r="G463" s="53"/>
      <c r="H463" s="53"/>
      <c r="I463" s="53"/>
      <c r="J463" s="53"/>
      <c r="K463" s="53"/>
      <c r="L463" s="53"/>
      <c r="M463" s="53"/>
    </row>
    <row r="464" spans="1:17" ht="30" x14ac:dyDescent="0.2">
      <c r="A464" s="59" t="s">
        <v>107</v>
      </c>
      <c r="B464" s="60" t="s">
        <v>20</v>
      </c>
      <c r="D464" s="61" t="s">
        <v>15</v>
      </c>
      <c r="E464" s="6" t="s">
        <v>0</v>
      </c>
      <c r="F464" s="67">
        <v>15</v>
      </c>
      <c r="G464" s="67">
        <v>14</v>
      </c>
      <c r="H464" s="67">
        <v>13</v>
      </c>
      <c r="I464" s="67">
        <v>12</v>
      </c>
      <c r="J464" s="67">
        <v>11</v>
      </c>
      <c r="K464" s="67">
        <v>10</v>
      </c>
      <c r="L464" s="41" t="s">
        <v>21</v>
      </c>
      <c r="M464" s="3"/>
    </row>
    <row r="465" spans="1:13" ht="26.25" x14ac:dyDescent="0.2">
      <c r="A465" s="62" t="s">
        <v>32</v>
      </c>
      <c r="B465" s="68">
        <v>17011</v>
      </c>
      <c r="D465" s="63">
        <v>13</v>
      </c>
      <c r="E465" s="9" t="s">
        <v>1</v>
      </c>
      <c r="F465" s="69">
        <v>0</v>
      </c>
      <c r="G465" s="70">
        <v>0</v>
      </c>
      <c r="H465" s="71">
        <v>1</v>
      </c>
      <c r="I465" s="72">
        <v>29</v>
      </c>
      <c r="J465" s="72">
        <v>217</v>
      </c>
      <c r="K465" s="73">
        <v>1030</v>
      </c>
      <c r="L465" s="74">
        <v>1277</v>
      </c>
      <c r="M465" s="3"/>
    </row>
    <row r="466" spans="1:13" x14ac:dyDescent="0.2">
      <c r="A466" s="64" t="s">
        <v>33</v>
      </c>
      <c r="B466" s="65">
        <v>12758.25</v>
      </c>
      <c r="E466" s="33" t="s">
        <v>34</v>
      </c>
      <c r="F466" s="75">
        <v>45364.648000000001</v>
      </c>
      <c r="G466" s="76">
        <v>1643.3</v>
      </c>
      <c r="H466" s="76">
        <v>45.147214043035106</v>
      </c>
      <c r="I466" s="76">
        <v>5.783905041925296</v>
      </c>
      <c r="J466" s="77">
        <v>1.2777699990365781</v>
      </c>
      <c r="K466" s="78">
        <v>0</v>
      </c>
      <c r="L466" s="37"/>
      <c r="M466" s="54"/>
    </row>
    <row r="467" spans="1:13" x14ac:dyDescent="0.2">
      <c r="A467" s="23" t="s">
        <v>35</v>
      </c>
      <c r="B467" s="23" t="s">
        <v>36</v>
      </c>
      <c r="E467" s="9" t="s">
        <v>3</v>
      </c>
      <c r="F467" s="79">
        <v>0</v>
      </c>
      <c r="G467" s="80">
        <v>0</v>
      </c>
      <c r="H467" s="80">
        <v>45.147214043035106</v>
      </c>
      <c r="I467" s="80">
        <v>167.73324621583359</v>
      </c>
      <c r="J467" s="80">
        <v>277.27608979093742</v>
      </c>
      <c r="K467" s="81">
        <v>0</v>
      </c>
      <c r="L467" s="55" t="s">
        <v>37</v>
      </c>
      <c r="M467" s="45">
        <v>490.15655004980613</v>
      </c>
    </row>
    <row r="468" spans="1:13" ht="23.25" x14ac:dyDescent="0.2">
      <c r="A468" s="82">
        <v>1</v>
      </c>
      <c r="B468" s="82">
        <v>1</v>
      </c>
      <c r="E468" s="9" t="s">
        <v>4</v>
      </c>
      <c r="F468" s="83">
        <v>0</v>
      </c>
      <c r="G468" s="84">
        <v>0</v>
      </c>
      <c r="H468" s="84">
        <v>3.5386682376528996E-3</v>
      </c>
      <c r="I468" s="84">
        <v>1.3147041813401806E-2</v>
      </c>
      <c r="J468" s="84">
        <v>2.1733081715042221E-2</v>
      </c>
      <c r="K468" s="85">
        <v>0</v>
      </c>
      <c r="L468" s="55" t="s">
        <v>38</v>
      </c>
      <c r="M468" s="56">
        <v>3.841879176609693E-2</v>
      </c>
    </row>
    <row r="469" spans="1:13" ht="23.25" x14ac:dyDescent="0.35">
      <c r="E469" s="9" t="s">
        <v>39</v>
      </c>
      <c r="F469" s="87">
        <v>1</v>
      </c>
      <c r="G469" s="57"/>
      <c r="L469" s="55" t="s">
        <v>40</v>
      </c>
      <c r="M469" s="86">
        <v>-12268.093449950195</v>
      </c>
    </row>
    <row r="470" spans="1:13" ht="26.25" x14ac:dyDescent="0.4">
      <c r="A470" s="52"/>
      <c r="B470" s="52"/>
      <c r="D470" s="66"/>
      <c r="E470" s="53"/>
      <c r="F470" s="53"/>
      <c r="G470" s="53"/>
      <c r="H470" s="53"/>
      <c r="I470" s="53"/>
      <c r="J470" s="53"/>
      <c r="K470" s="53"/>
      <c r="L470" s="53"/>
      <c r="M470" s="53"/>
    </row>
    <row r="471" spans="1:13" ht="26.25" x14ac:dyDescent="0.2">
      <c r="A471" s="59"/>
      <c r="B471" s="60"/>
      <c r="D471" s="61"/>
      <c r="E471" s="6"/>
      <c r="F471" s="67"/>
      <c r="G471" s="67"/>
      <c r="H471" s="67"/>
      <c r="I471" s="67"/>
      <c r="J471" s="67"/>
      <c r="K471" s="67"/>
      <c r="L471" s="41"/>
      <c r="M471" s="3"/>
    </row>
    <row r="472" spans="1:13" ht="26.25" x14ac:dyDescent="0.2">
      <c r="A472" s="62"/>
      <c r="B472" s="68"/>
      <c r="D472" s="63"/>
      <c r="E472" s="9"/>
      <c r="F472" s="69"/>
      <c r="G472" s="70"/>
      <c r="H472" s="71"/>
      <c r="I472" s="72"/>
      <c r="J472" s="72"/>
      <c r="K472" s="73"/>
      <c r="L472" s="74"/>
      <c r="M472" s="3"/>
    </row>
    <row r="473" spans="1:13" x14ac:dyDescent="0.2">
      <c r="A473" s="64"/>
      <c r="B473" s="65"/>
      <c r="E473" s="33"/>
      <c r="F473" s="75"/>
      <c r="G473" s="76"/>
      <c r="H473" s="76"/>
      <c r="I473" s="76"/>
      <c r="J473" s="77"/>
      <c r="K473" s="78"/>
      <c r="L473" s="37"/>
      <c r="M473" s="54"/>
    </row>
    <row r="474" spans="1:13" x14ac:dyDescent="0.2">
      <c r="A474" s="23"/>
      <c r="B474" s="23"/>
      <c r="E474" s="9"/>
      <c r="F474" s="79"/>
      <c r="G474" s="80"/>
      <c r="H474" s="80"/>
      <c r="I474" s="80"/>
      <c r="J474" s="80"/>
      <c r="K474" s="81"/>
      <c r="L474" s="55"/>
      <c r="M474" s="45"/>
    </row>
    <row r="475" spans="1:13" ht="23.25" x14ac:dyDescent="0.2">
      <c r="A475" s="82"/>
      <c r="B475" s="82"/>
      <c r="E475" s="9"/>
      <c r="F475" s="83"/>
      <c r="G475" s="84"/>
      <c r="H475" s="84"/>
      <c r="I475" s="84"/>
      <c r="J475" s="84"/>
      <c r="K475" s="85"/>
      <c r="L475" s="55"/>
      <c r="M475" s="56"/>
    </row>
    <row r="476" spans="1:13" ht="23.25" x14ac:dyDescent="0.35">
      <c r="E476" s="9"/>
      <c r="F476" s="87"/>
      <c r="G476" s="57"/>
      <c r="L476" s="55"/>
      <c r="M476" s="86"/>
    </row>
    <row r="477" spans="1:13" ht="26.25" x14ac:dyDescent="0.4">
      <c r="A477" s="52"/>
      <c r="B477" s="52"/>
      <c r="D477" s="66"/>
      <c r="E477" s="53"/>
      <c r="F477" s="53"/>
      <c r="G477" s="53"/>
      <c r="H477" s="53"/>
      <c r="I477" s="53"/>
      <c r="J477" s="53"/>
      <c r="K477" s="53"/>
      <c r="L477" s="53"/>
      <c r="M477" s="53"/>
    </row>
    <row r="478" spans="1:13" ht="26.25" x14ac:dyDescent="0.2">
      <c r="A478" s="59"/>
      <c r="B478" s="60"/>
      <c r="D478" s="61"/>
      <c r="E478" s="6"/>
      <c r="F478" s="67"/>
      <c r="G478" s="67"/>
      <c r="H478" s="67"/>
      <c r="I478" s="67"/>
      <c r="J478" s="67"/>
      <c r="K478" s="67"/>
      <c r="L478" s="41"/>
      <c r="M478" s="3"/>
    </row>
    <row r="479" spans="1:13" ht="26.25" x14ac:dyDescent="0.2">
      <c r="A479" s="62"/>
      <c r="B479" s="68"/>
      <c r="D479" s="63"/>
      <c r="E479" s="9"/>
      <c r="F479" s="69"/>
      <c r="G479" s="70"/>
      <c r="H479" s="71"/>
      <c r="I479" s="72"/>
      <c r="J479" s="72"/>
      <c r="K479" s="73"/>
      <c r="L479" s="74"/>
      <c r="M479" s="3"/>
    </row>
    <row r="480" spans="1:13" x14ac:dyDescent="0.2">
      <c r="A480" s="64"/>
      <c r="B480" s="65"/>
      <c r="E480" s="33"/>
      <c r="F480" s="75"/>
      <c r="G480" s="76"/>
      <c r="H480" s="76"/>
      <c r="I480" s="76"/>
      <c r="J480" s="77"/>
      <c r="K480" s="78"/>
      <c r="L480" s="37"/>
      <c r="M480" s="54"/>
    </row>
    <row r="481" spans="1:13" x14ac:dyDescent="0.2">
      <c r="A481" s="23"/>
      <c r="B481" s="23"/>
      <c r="E481" s="9"/>
      <c r="F481" s="79"/>
      <c r="G481" s="80"/>
      <c r="H481" s="80"/>
      <c r="I481" s="80"/>
      <c r="J481" s="80"/>
      <c r="K481" s="81"/>
      <c r="L481" s="55"/>
      <c r="M481" s="45"/>
    </row>
    <row r="482" spans="1:13" ht="23.25" x14ac:dyDescent="0.2">
      <c r="A482" s="82"/>
      <c r="B482" s="82"/>
      <c r="E482" s="9"/>
      <c r="F482" s="83"/>
      <c r="G482" s="84"/>
      <c r="H482" s="84"/>
      <c r="I482" s="84"/>
      <c r="J482" s="84"/>
      <c r="K482" s="85"/>
      <c r="L482" s="55"/>
      <c r="M482" s="56"/>
    </row>
    <row r="483" spans="1:13" ht="23.25" x14ac:dyDescent="0.35">
      <c r="E483" s="9"/>
      <c r="F483" s="87"/>
      <c r="G483" s="57"/>
      <c r="L483" s="55"/>
      <c r="M483" s="86"/>
    </row>
    <row r="484" spans="1:13" ht="26.25" x14ac:dyDescent="0.4">
      <c r="A484" s="52"/>
      <c r="B484" s="52"/>
      <c r="D484" s="66"/>
      <c r="E484" s="53"/>
      <c r="F484" s="53"/>
      <c r="G484" s="53"/>
      <c r="H484" s="53"/>
      <c r="I484" s="53"/>
      <c r="J484" s="53"/>
      <c r="K484" s="53"/>
      <c r="L484" s="53"/>
      <c r="M484" s="53"/>
    </row>
    <row r="485" spans="1:13" ht="26.25" x14ac:dyDescent="0.2">
      <c r="A485" s="59"/>
      <c r="B485" s="60"/>
      <c r="D485" s="61"/>
      <c r="E485" s="6"/>
      <c r="F485" s="67"/>
      <c r="G485" s="67"/>
      <c r="H485" s="67"/>
      <c r="I485" s="67"/>
      <c r="J485" s="67"/>
      <c r="K485" s="67"/>
      <c r="L485" s="41"/>
      <c r="M485" s="3"/>
    </row>
    <row r="486" spans="1:13" ht="26.25" x14ac:dyDescent="0.2">
      <c r="A486" s="62"/>
      <c r="B486" s="68"/>
      <c r="D486" s="63"/>
      <c r="E486" s="9"/>
      <c r="F486" s="69"/>
      <c r="G486" s="89"/>
      <c r="H486" s="71"/>
      <c r="I486" s="72"/>
      <c r="J486" s="72"/>
      <c r="K486" s="73"/>
      <c r="L486" s="74"/>
      <c r="M486" s="3"/>
    </row>
    <row r="487" spans="1:13" x14ac:dyDescent="0.2">
      <c r="A487" s="64"/>
      <c r="B487" s="65"/>
      <c r="E487" s="33"/>
      <c r="F487" s="75"/>
      <c r="G487" s="76"/>
      <c r="H487" s="76"/>
      <c r="I487" s="76"/>
      <c r="J487" s="77"/>
      <c r="K487" s="78"/>
      <c r="L487" s="37"/>
      <c r="M487" s="54"/>
    </row>
    <row r="488" spans="1:13" x14ac:dyDescent="0.2">
      <c r="A488" s="23"/>
      <c r="B488" s="23"/>
      <c r="E488" s="9"/>
      <c r="F488" s="79"/>
      <c r="G488" s="80"/>
      <c r="H488" s="80"/>
      <c r="I488" s="80"/>
      <c r="J488" s="80"/>
      <c r="K488" s="81"/>
      <c r="L488" s="55"/>
      <c r="M488" s="45"/>
    </row>
    <row r="489" spans="1:13" ht="23.25" x14ac:dyDescent="0.2">
      <c r="A489" s="82"/>
      <c r="B489" s="82"/>
      <c r="E489" s="9"/>
      <c r="F489" s="83"/>
      <c r="G489" s="84"/>
      <c r="H489" s="84"/>
      <c r="I489" s="84"/>
      <c r="J489" s="84"/>
      <c r="K489" s="85"/>
      <c r="L489" s="55"/>
      <c r="M489" s="56"/>
    </row>
    <row r="490" spans="1:13" ht="23.25" x14ac:dyDescent="0.35">
      <c r="E490" s="9"/>
      <c r="F490" s="24"/>
      <c r="G490" s="57"/>
      <c r="L490" s="55"/>
      <c r="M490" s="86"/>
    </row>
  </sheetData>
  <mergeCells count="3">
    <mergeCell ref="A2:M2"/>
    <mergeCell ref="A13:M13"/>
    <mergeCell ref="F14:K14"/>
  </mergeCells>
  <conditionalFormatting sqref="F101 F199:G199">
    <cfRule type="cellIs" dxfId="118" priority="129" operator="between">
      <formula>1</formula>
      <formula>1</formula>
    </cfRule>
  </conditionalFormatting>
  <conditionalFormatting sqref="F108 F157:G157 F206:G206">
    <cfRule type="cellIs" dxfId="117" priority="127" operator="between">
      <formula>1</formula>
      <formula>1</formula>
    </cfRule>
  </conditionalFormatting>
  <conditionalFormatting sqref="F115 F213:G213">
    <cfRule type="cellIs" dxfId="116" priority="125" operator="between">
      <formula>1</formula>
      <formula>1</formula>
    </cfRule>
  </conditionalFormatting>
  <conditionalFormatting sqref="F122 F171">
    <cfRule type="cellIs" dxfId="115" priority="123" operator="between">
      <formula>1</formula>
      <formula>1</formula>
    </cfRule>
  </conditionalFormatting>
  <conditionalFormatting sqref="F129">
    <cfRule type="cellIs" dxfId="114" priority="46" operator="between">
      <formula>1</formula>
      <formula>1</formula>
    </cfRule>
  </conditionalFormatting>
  <conditionalFormatting sqref="F486">
    <cfRule type="cellIs" dxfId="113" priority="77" operator="between">
      <formula>1</formula>
      <formula>1</formula>
    </cfRule>
  </conditionalFormatting>
  <conditionalFormatting sqref="F5:G5">
    <cfRule type="cellIs" dxfId="112" priority="4" operator="greaterThan">
      <formula>0</formula>
    </cfRule>
  </conditionalFormatting>
  <conditionalFormatting sqref="F17:G17">
    <cfRule type="cellIs" dxfId="111" priority="66" operator="between">
      <formula>1</formula>
      <formula>1</formula>
    </cfRule>
  </conditionalFormatting>
  <conditionalFormatting sqref="F24:G24">
    <cfRule type="cellIs" dxfId="110" priority="3" operator="greaterThan">
      <formula>0</formula>
    </cfRule>
  </conditionalFormatting>
  <conditionalFormatting sqref="F38:G38">
    <cfRule type="cellIs" dxfId="109" priority="437" operator="between">
      <formula>1</formula>
      <formula>1</formula>
    </cfRule>
  </conditionalFormatting>
  <conditionalFormatting sqref="F52:G52">
    <cfRule type="cellIs" dxfId="108" priority="433" operator="between">
      <formula>1</formula>
      <formula>1</formula>
    </cfRule>
  </conditionalFormatting>
  <conditionalFormatting sqref="F59:G59">
    <cfRule type="cellIs" dxfId="107" priority="431" operator="between">
      <formula>1</formula>
      <formula>1</formula>
    </cfRule>
  </conditionalFormatting>
  <conditionalFormatting sqref="F66:G66">
    <cfRule type="cellIs" dxfId="106" priority="115" operator="between">
      <formula>1</formula>
      <formula>1</formula>
    </cfRule>
  </conditionalFormatting>
  <conditionalFormatting sqref="F73:G73">
    <cfRule type="cellIs" dxfId="105" priority="137" operator="between">
      <formula>1</formula>
      <formula>1</formula>
    </cfRule>
  </conditionalFormatting>
  <conditionalFormatting sqref="F80:G80">
    <cfRule type="cellIs" dxfId="104" priority="135" operator="between">
      <formula>1</formula>
      <formula>1</formula>
    </cfRule>
  </conditionalFormatting>
  <conditionalFormatting sqref="F87:G87">
    <cfRule type="cellIs" dxfId="103" priority="51" operator="greaterThan">
      <formula>0</formula>
    </cfRule>
  </conditionalFormatting>
  <conditionalFormatting sqref="F94:G94">
    <cfRule type="cellIs" dxfId="102" priority="49" operator="greaterThan">
      <formula>0</formula>
    </cfRule>
  </conditionalFormatting>
  <conditionalFormatting sqref="F136:G136">
    <cfRule type="cellIs" dxfId="101" priority="33" operator="greaterThan">
      <formula>0</formula>
    </cfRule>
  </conditionalFormatting>
  <conditionalFormatting sqref="F143:G143 F192:G192">
    <cfRule type="cellIs" dxfId="100" priority="117" operator="between">
      <formula>1</formula>
      <formula>1</formula>
    </cfRule>
  </conditionalFormatting>
  <conditionalFormatting sqref="F150:G150">
    <cfRule type="cellIs" dxfId="99" priority="5" operator="greaterThan">
      <formula>0</formula>
    </cfRule>
  </conditionalFormatting>
  <conditionalFormatting sqref="F178:G178">
    <cfRule type="cellIs" dxfId="98" priority="121" operator="between">
      <formula>1</formula>
      <formula>1</formula>
    </cfRule>
  </conditionalFormatting>
  <conditionalFormatting sqref="F185:G185">
    <cfRule type="cellIs" dxfId="97" priority="30" operator="greaterThan">
      <formula>0</formula>
    </cfRule>
  </conditionalFormatting>
  <conditionalFormatting sqref="F220:G220">
    <cfRule type="cellIs" dxfId="96" priority="23" operator="greaterThan">
      <formula>0</formula>
    </cfRule>
  </conditionalFormatting>
  <conditionalFormatting sqref="F227:G227">
    <cfRule type="cellIs" dxfId="95" priority="20" operator="greaterThan">
      <formula>0</formula>
    </cfRule>
  </conditionalFormatting>
  <conditionalFormatting sqref="F234:G234">
    <cfRule type="cellIs" dxfId="94" priority="119" operator="between">
      <formula>1</formula>
      <formula>1</formula>
    </cfRule>
  </conditionalFormatting>
  <conditionalFormatting sqref="F241:G241">
    <cfRule type="cellIs" dxfId="93" priority="1" operator="greaterThan">
      <formula>0</formula>
    </cfRule>
  </conditionalFormatting>
  <conditionalFormatting sqref="F248:G248">
    <cfRule type="cellIs" dxfId="92" priority="28" operator="between">
      <formula>1</formula>
      <formula>1</formula>
    </cfRule>
  </conditionalFormatting>
  <conditionalFormatting sqref="F255:G255">
    <cfRule type="cellIs" dxfId="91" priority="13" operator="greaterThan">
      <formula>0</formula>
    </cfRule>
  </conditionalFormatting>
  <conditionalFormatting sqref="F269:G269">
    <cfRule type="cellIs" dxfId="90" priority="109" operator="between">
      <formula>1</formula>
      <formula>1</formula>
    </cfRule>
  </conditionalFormatting>
  <conditionalFormatting sqref="F276:G276">
    <cfRule type="cellIs" dxfId="89" priority="107" operator="between">
      <formula>1</formula>
      <formula>1</formula>
    </cfRule>
  </conditionalFormatting>
  <conditionalFormatting sqref="F283:G283">
    <cfRule type="cellIs" dxfId="88" priority="105" operator="between">
      <formula>1</formula>
      <formula>1</formula>
    </cfRule>
  </conditionalFormatting>
  <conditionalFormatting sqref="F290:G290">
    <cfRule type="cellIs" dxfId="87" priority="81" operator="between">
      <formula>1</formula>
      <formula>1</formula>
    </cfRule>
  </conditionalFormatting>
  <conditionalFormatting sqref="F297:G297">
    <cfRule type="cellIs" dxfId="86" priority="103" operator="between">
      <formula>1</formula>
      <formula>1</formula>
    </cfRule>
  </conditionalFormatting>
  <conditionalFormatting sqref="F304:G304">
    <cfRule type="cellIs" dxfId="85" priority="101" operator="between">
      <formula>1</formula>
      <formula>1</formula>
    </cfRule>
  </conditionalFormatting>
  <conditionalFormatting sqref="F311:G311">
    <cfRule type="cellIs" dxfId="84" priority="99" operator="between">
      <formula>1</formula>
      <formula>1</formula>
    </cfRule>
  </conditionalFormatting>
  <conditionalFormatting sqref="F318:G318">
    <cfRule type="cellIs" dxfId="83" priority="97" operator="between">
      <formula>1</formula>
      <formula>1</formula>
    </cfRule>
  </conditionalFormatting>
  <conditionalFormatting sqref="F325:G325 F472:G472">
    <cfRule type="cellIs" dxfId="82" priority="95" operator="between">
      <formula>1</formula>
      <formula>1</formula>
    </cfRule>
  </conditionalFormatting>
  <conditionalFormatting sqref="F332:G332 F479:G479">
    <cfRule type="cellIs" dxfId="81" priority="93" operator="between">
      <formula>1</formula>
      <formula>1</formula>
    </cfRule>
  </conditionalFormatting>
  <conditionalFormatting sqref="F346:G346">
    <cfRule type="cellIs" dxfId="80" priority="18" operator="greaterThan">
      <formula>0</formula>
    </cfRule>
  </conditionalFormatting>
  <conditionalFormatting sqref="F353:G353">
    <cfRule type="cellIs" dxfId="79" priority="24" operator="between">
      <formula>1</formula>
      <formula>1</formula>
    </cfRule>
  </conditionalFormatting>
  <conditionalFormatting sqref="F360:G360">
    <cfRule type="cellIs" dxfId="78" priority="76" operator="between">
      <formula>1</formula>
      <formula>1</formula>
    </cfRule>
  </conditionalFormatting>
  <conditionalFormatting sqref="F367:G367">
    <cfRule type="cellIs" dxfId="77" priority="12" operator="greaterThan">
      <formula>0</formula>
    </cfRule>
  </conditionalFormatting>
  <conditionalFormatting sqref="F374:G374">
    <cfRule type="cellIs" dxfId="76" priority="9" operator="greaterThan">
      <formula>0</formula>
    </cfRule>
  </conditionalFormatting>
  <conditionalFormatting sqref="F388:G388">
    <cfRule type="cellIs" dxfId="75" priority="74" operator="between">
      <formula>1</formula>
      <formula>1</formula>
    </cfRule>
  </conditionalFormatting>
  <conditionalFormatting sqref="F395:G395">
    <cfRule type="cellIs" dxfId="74" priority="72" operator="between">
      <formula>1</formula>
      <formula>1</formula>
    </cfRule>
  </conditionalFormatting>
  <conditionalFormatting sqref="F402:G402">
    <cfRule type="cellIs" dxfId="73" priority="87" operator="between">
      <formula>1</formula>
      <formula>1</formula>
    </cfRule>
  </conditionalFormatting>
  <conditionalFormatting sqref="F409:G409">
    <cfRule type="cellIs" dxfId="72" priority="17" operator="greaterThan">
      <formula>0</formula>
    </cfRule>
  </conditionalFormatting>
  <conditionalFormatting sqref="F416:G416 F465:G465">
    <cfRule type="cellIs" dxfId="71" priority="83" operator="between">
      <formula>1</formula>
      <formula>1</formula>
    </cfRule>
  </conditionalFormatting>
  <conditionalFormatting sqref="F423:G423">
    <cfRule type="cellIs" dxfId="70" priority="56" operator="between">
      <formula>1</formula>
      <formula>1</formula>
    </cfRule>
  </conditionalFormatting>
  <conditionalFormatting sqref="F430:G430">
    <cfRule type="cellIs" dxfId="69" priority="58" operator="between">
      <formula>1</formula>
      <formula>1</formula>
    </cfRule>
  </conditionalFormatting>
  <conditionalFormatting sqref="F444:G444">
    <cfRule type="cellIs" dxfId="68" priority="89" operator="between">
      <formula>1</formula>
      <formula>1</formula>
    </cfRule>
  </conditionalFormatting>
  <conditionalFormatting sqref="F458:G458">
    <cfRule type="cellIs" dxfId="67" priority="85" operator="between">
      <formula>1</formula>
      <formula>1</formula>
    </cfRule>
  </conditionalFormatting>
  <conditionalFormatting sqref="F31:K31">
    <cfRule type="cellIs" dxfId="66" priority="54" operator="greaterThan">
      <formula>0</formula>
    </cfRule>
  </conditionalFormatting>
  <conditionalFormatting sqref="F45:K45">
    <cfRule type="cellIs" dxfId="65" priority="53" operator="greaterThan">
      <formula>0</formula>
    </cfRule>
  </conditionalFormatting>
  <conditionalFormatting sqref="F262:K262">
    <cfRule type="cellIs" dxfId="64" priority="112" operator="greaterThan">
      <formula>0</formula>
    </cfRule>
  </conditionalFormatting>
  <conditionalFormatting sqref="F381:K381">
    <cfRule type="cellIs" dxfId="63" priority="60" operator="greaterThan">
      <formula>0</formula>
    </cfRule>
  </conditionalFormatting>
  <conditionalFormatting sqref="F437:K437">
    <cfRule type="cellIs" dxfId="62" priority="55" operator="greaterThan">
      <formula>0</formula>
    </cfRule>
  </conditionalFormatting>
  <conditionalFormatting sqref="G101">
    <cfRule type="cellIs" dxfId="61" priority="44" operator="greaterThan">
      <formula>0</formula>
    </cfRule>
  </conditionalFormatting>
  <conditionalFormatting sqref="G108">
    <cfRule type="cellIs" dxfId="60" priority="42" operator="greaterThan">
      <formula>0</formula>
    </cfRule>
  </conditionalFormatting>
  <conditionalFormatting sqref="G115">
    <cfRule type="cellIs" dxfId="59" priority="40" operator="greaterThan">
      <formula>0</formula>
    </cfRule>
  </conditionalFormatting>
  <conditionalFormatting sqref="G122">
    <cfRule type="cellIs" dxfId="58" priority="38" operator="greaterThan">
      <formula>0</formula>
    </cfRule>
  </conditionalFormatting>
  <conditionalFormatting sqref="G129">
    <cfRule type="cellIs" dxfId="57" priority="36" operator="greaterThan">
      <formula>0</formula>
    </cfRule>
  </conditionalFormatting>
  <conditionalFormatting sqref="G164:K164">
    <cfRule type="cellIs" dxfId="56" priority="114" operator="greaterThan">
      <formula>0</formula>
    </cfRule>
  </conditionalFormatting>
  <conditionalFormatting sqref="G171:K171">
    <cfRule type="cellIs" dxfId="55" priority="65" operator="greaterThan">
      <formula>0</formula>
    </cfRule>
  </conditionalFormatting>
  <conditionalFormatting sqref="H5:K5">
    <cfRule type="cellIs" dxfId="54" priority="15" operator="greaterThan">
      <formula>0</formula>
    </cfRule>
  </conditionalFormatting>
  <conditionalFormatting sqref="H17:K17">
    <cfRule type="cellIs" dxfId="53" priority="67" operator="greaterThan">
      <formula>0</formula>
    </cfRule>
  </conditionalFormatting>
  <conditionalFormatting sqref="H24:K24">
    <cfRule type="cellIs" dxfId="52" priority="8" operator="greaterThan">
      <formula>0</formula>
    </cfRule>
  </conditionalFormatting>
  <conditionalFormatting sqref="H38:K38">
    <cfRule type="cellIs" dxfId="51" priority="438" operator="greaterThan">
      <formula>0</formula>
    </cfRule>
  </conditionalFormatting>
  <conditionalFormatting sqref="H52:K52">
    <cfRule type="cellIs" dxfId="50" priority="434" operator="greaterThan">
      <formula>0</formula>
    </cfRule>
  </conditionalFormatting>
  <conditionalFormatting sqref="H59:K59">
    <cfRule type="cellIs" dxfId="49" priority="432" operator="greaterThan">
      <formula>0</formula>
    </cfRule>
  </conditionalFormatting>
  <conditionalFormatting sqref="H66:K66">
    <cfRule type="cellIs" dxfId="48" priority="116" operator="greaterThan">
      <formula>0</formula>
    </cfRule>
  </conditionalFormatting>
  <conditionalFormatting sqref="H73:K73">
    <cfRule type="cellIs" dxfId="47" priority="138" operator="greaterThan">
      <formula>0</formula>
    </cfRule>
  </conditionalFormatting>
  <conditionalFormatting sqref="H80:K80">
    <cfRule type="cellIs" dxfId="46" priority="136" operator="greaterThan">
      <formula>0</formula>
    </cfRule>
  </conditionalFormatting>
  <conditionalFormatting sqref="H87:K87">
    <cfRule type="cellIs" dxfId="45" priority="52" operator="greaterThan">
      <formula>0</formula>
    </cfRule>
  </conditionalFormatting>
  <conditionalFormatting sqref="H94:K94">
    <cfRule type="cellIs" dxfId="44" priority="50" operator="greaterThan">
      <formula>0</formula>
    </cfRule>
  </conditionalFormatting>
  <conditionalFormatting sqref="H101:K101">
    <cfRule type="cellIs" dxfId="43" priority="45" operator="greaterThan">
      <formula>0</formula>
    </cfRule>
  </conditionalFormatting>
  <conditionalFormatting sqref="H108:K108">
    <cfRule type="cellIs" dxfId="42" priority="43" operator="greaterThan">
      <formula>0</formula>
    </cfRule>
  </conditionalFormatting>
  <conditionalFormatting sqref="H115:K115">
    <cfRule type="cellIs" dxfId="41" priority="41" operator="greaterThan">
      <formula>0</formula>
    </cfRule>
  </conditionalFormatting>
  <conditionalFormatting sqref="H122:K122">
    <cfRule type="cellIs" dxfId="40" priority="39" operator="greaterThan">
      <formula>0</formula>
    </cfRule>
  </conditionalFormatting>
  <conditionalFormatting sqref="H129:K129">
    <cfRule type="cellIs" dxfId="39" priority="37" operator="greaterThan">
      <formula>0</formula>
    </cfRule>
  </conditionalFormatting>
  <conditionalFormatting sqref="H136:K136">
    <cfRule type="cellIs" dxfId="38" priority="443" operator="greaterThan">
      <formula>0</formula>
    </cfRule>
  </conditionalFormatting>
  <conditionalFormatting sqref="H143:K143 H192:K192">
    <cfRule type="cellIs" dxfId="37" priority="118" operator="greaterThan">
      <formula>0</formula>
    </cfRule>
  </conditionalFormatting>
  <conditionalFormatting sqref="H150:K150 H199:K199">
    <cfRule type="cellIs" dxfId="36" priority="130" operator="greaterThan">
      <formula>0</formula>
    </cfRule>
  </conditionalFormatting>
  <conditionalFormatting sqref="H157:K157 H206:K206">
    <cfRule type="cellIs" dxfId="35" priority="128" operator="greaterThan">
      <formula>0</formula>
    </cfRule>
  </conditionalFormatting>
  <conditionalFormatting sqref="H178:K178">
    <cfRule type="cellIs" dxfId="34" priority="122" operator="greaterThan">
      <formula>0</formula>
    </cfRule>
  </conditionalFormatting>
  <conditionalFormatting sqref="H185:K185">
    <cfRule type="cellIs" dxfId="33" priority="31" operator="greaterThan">
      <formula>0</formula>
    </cfRule>
  </conditionalFormatting>
  <conditionalFormatting sqref="H213:K213">
    <cfRule type="cellIs" dxfId="32" priority="126" operator="greaterThan">
      <formula>0</formula>
    </cfRule>
  </conditionalFormatting>
  <conditionalFormatting sqref="H220:K220">
    <cfRule type="cellIs" dxfId="31" priority="444" operator="greaterThan">
      <formula>0</formula>
    </cfRule>
  </conditionalFormatting>
  <conditionalFormatting sqref="H227:K227">
    <cfRule type="cellIs" dxfId="30" priority="21" operator="greaterThan">
      <formula>0</formula>
    </cfRule>
  </conditionalFormatting>
  <conditionalFormatting sqref="H234:K234">
    <cfRule type="cellIs" dxfId="29" priority="120" operator="greaterThan">
      <formula>0</formula>
    </cfRule>
  </conditionalFormatting>
  <conditionalFormatting sqref="H241:K241">
    <cfRule type="cellIs" dxfId="28" priority="2" operator="greaterThan">
      <formula>0</formula>
    </cfRule>
  </conditionalFormatting>
  <conditionalFormatting sqref="H248:K248">
    <cfRule type="cellIs" dxfId="27" priority="29" operator="greaterThan">
      <formula>0</formula>
    </cfRule>
  </conditionalFormatting>
  <conditionalFormatting sqref="H255:K255">
    <cfRule type="cellIs" dxfId="26" priority="14" operator="greaterThan">
      <formula>0</formula>
    </cfRule>
  </conditionalFormatting>
  <conditionalFormatting sqref="H269:K269">
    <cfRule type="cellIs" dxfId="25" priority="110" operator="greaterThan">
      <formula>0</formula>
    </cfRule>
  </conditionalFormatting>
  <conditionalFormatting sqref="H276:K276">
    <cfRule type="cellIs" dxfId="24" priority="108" operator="greaterThan">
      <formula>0</formula>
    </cfRule>
  </conditionalFormatting>
  <conditionalFormatting sqref="H283:K283">
    <cfRule type="cellIs" dxfId="23" priority="106" operator="greaterThan">
      <formula>0</formula>
    </cfRule>
  </conditionalFormatting>
  <conditionalFormatting sqref="H290:K290">
    <cfRule type="cellIs" dxfId="22" priority="82" operator="greaterThan">
      <formula>0</formula>
    </cfRule>
  </conditionalFormatting>
  <conditionalFormatting sqref="H297:K297">
    <cfRule type="cellIs" dxfId="21" priority="104" operator="greaterThan">
      <formula>0</formula>
    </cfRule>
  </conditionalFormatting>
  <conditionalFormatting sqref="H304:K304">
    <cfRule type="cellIs" dxfId="20" priority="102" operator="greaterThan">
      <formula>0</formula>
    </cfRule>
  </conditionalFormatting>
  <conditionalFormatting sqref="H311:K311">
    <cfRule type="cellIs" dxfId="19" priority="100" operator="greaterThan">
      <formula>0</formula>
    </cfRule>
  </conditionalFormatting>
  <conditionalFormatting sqref="H318:K318">
    <cfRule type="cellIs" dxfId="18" priority="98" operator="greaterThan">
      <formula>0</formula>
    </cfRule>
  </conditionalFormatting>
  <conditionalFormatting sqref="H325:K325 H472:K472">
    <cfRule type="cellIs" dxfId="17" priority="96" operator="greaterThan">
      <formula>0</formula>
    </cfRule>
  </conditionalFormatting>
  <conditionalFormatting sqref="H332:K332 H479:K479">
    <cfRule type="cellIs" dxfId="16" priority="94" operator="greaterThan">
      <formula>0</formula>
    </cfRule>
  </conditionalFormatting>
  <conditionalFormatting sqref="H339:K339">
    <cfRule type="cellIs" dxfId="15" priority="63" operator="greaterThan">
      <formula>0</formula>
    </cfRule>
  </conditionalFormatting>
  <conditionalFormatting sqref="H346:K346">
    <cfRule type="cellIs" dxfId="14" priority="19" operator="greaterThan">
      <formula>0</formula>
    </cfRule>
  </conditionalFormatting>
  <conditionalFormatting sqref="H353:K353">
    <cfRule type="cellIs" dxfId="13" priority="25" operator="greaterThan">
      <formula>0</formula>
    </cfRule>
  </conditionalFormatting>
  <conditionalFormatting sqref="H360:K360 H458:K458">
    <cfRule type="cellIs" dxfId="12" priority="86" operator="greaterThan">
      <formula>0</formula>
    </cfRule>
  </conditionalFormatting>
  <conditionalFormatting sqref="H367:K367">
    <cfRule type="cellIs" dxfId="11" priority="446" operator="greaterThan">
      <formula>0</formula>
    </cfRule>
  </conditionalFormatting>
  <conditionalFormatting sqref="H374:K374">
    <cfRule type="cellIs" dxfId="10" priority="10" operator="greaterThan">
      <formula>0</formula>
    </cfRule>
  </conditionalFormatting>
  <conditionalFormatting sqref="H388:K388">
    <cfRule type="cellIs" dxfId="9" priority="80" operator="greaterThan">
      <formula>0</formula>
    </cfRule>
  </conditionalFormatting>
  <conditionalFormatting sqref="H395:K395">
    <cfRule type="cellIs" dxfId="8" priority="73" operator="greaterThan">
      <formula>0</formula>
    </cfRule>
  </conditionalFormatting>
  <conditionalFormatting sqref="H402:K402">
    <cfRule type="cellIs" dxfId="7" priority="88" operator="greaterThan">
      <formula>0</formula>
    </cfRule>
  </conditionalFormatting>
  <conditionalFormatting sqref="H409:K409">
    <cfRule type="cellIs" dxfId="6" priority="445" operator="greaterThan">
      <formula>0</formula>
    </cfRule>
  </conditionalFormatting>
  <conditionalFormatting sqref="H416:K416 H465:K465">
    <cfRule type="cellIs" dxfId="5" priority="84" operator="greaterThan">
      <formula>0</formula>
    </cfRule>
  </conditionalFormatting>
  <conditionalFormatting sqref="H423:K423">
    <cfRule type="cellIs" dxfId="4" priority="57" operator="greaterThan">
      <formula>0</formula>
    </cfRule>
  </conditionalFormatting>
  <conditionalFormatting sqref="H430:K430">
    <cfRule type="cellIs" dxfId="3" priority="59" operator="greaterThan">
      <formula>0</formula>
    </cfRule>
  </conditionalFormatting>
  <conditionalFormatting sqref="H444:K444">
    <cfRule type="cellIs" dxfId="2" priority="90" operator="greaterThan">
      <formula>0</formula>
    </cfRule>
  </conditionalFormatting>
  <conditionalFormatting sqref="H451:K451">
    <cfRule type="cellIs" dxfId="1" priority="79" operator="greaterThan">
      <formula>0</formula>
    </cfRule>
  </conditionalFormatting>
  <conditionalFormatting sqref="H486:K486">
    <cfRule type="cellIs" dxfId="0" priority="78" operator="greaterThan">
      <formula>0</formula>
    </cfRule>
  </conditionalFormatting>
  <pageMargins left="0.7" right="0.7" top="0.75" bottom="0.75" header="0.3" footer="0.3"/>
  <pageSetup paperSize="9" scale="67" fitToHeight="0" orientation="landscape" r:id="rId1"/>
  <rowBreaks count="17" manualBreakCount="17">
    <brk id="12" max="12" man="1"/>
    <brk id="42" max="12" man="1"/>
    <brk id="70" max="12" man="1"/>
    <brk id="98" max="12" man="1"/>
    <brk id="126" max="12" man="1"/>
    <brk id="154" max="12" man="1"/>
    <brk id="182" max="12" man="1"/>
    <brk id="210" max="12" man="1"/>
    <brk id="238" max="12" man="1"/>
    <brk id="266" max="12" man="1"/>
    <brk id="294" max="12" man="1"/>
    <brk id="322" max="12" man="1"/>
    <brk id="350" max="12" man="1"/>
    <brk id="378" max="12" man="1"/>
    <brk id="406" max="12" man="1"/>
    <brk id="434" max="12" man="1"/>
    <brk id="462" max="12" man="1"/>
  </rowBreaks>
  <colBreaks count="1" manualBreakCount="1">
    <brk id="4" max="469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2026-04-24T05:58:49Z</cp:lastPrinted>
  <dcterms:created xsi:type="dcterms:W3CDTF">2014-09-06T06:32:43Z</dcterms:created>
  <dcterms:modified xsi:type="dcterms:W3CDTF">2026-06-01T06:34:22Z</dcterms:modified>
</cp:coreProperties>
</file>